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ТСО'!$296:$298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Т-ТН'!$70:$73</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ТСО'!$299:$302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Т-ТН'!$74:$77</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тарифов'!$150:$174</definedName>
    <definedName name="BLOCK_PT_HEAT">'Перечень тарифов'!$13:$148</definedName>
    <definedName name="BLOCK_PT_HEAT_NOT_R">'Перечень тарифов'!$134:$138</definedName>
    <definedName name="BLOCK_PT_HEAT_NOT_R_TMP">'Перечень тарифов'!$129:$133</definedName>
    <definedName name="BLOCK_PT_HEAT_PHEAT">'Перечень тарифов'!$91:$95</definedName>
    <definedName name="BLOCK_PT_HEAT_PHEAT_HIDDEN_FORMULAS">'Перечень тарифов'!$Z$91:$AQ$91</definedName>
    <definedName name="BLOCK_PT_HEAT_RHEAT">'Перечень тарифов'!$18:$90</definedName>
    <definedName name="BLOCK_PT_HEAT_RHEAT_HIDDEN_FORMULAS">'Перечень тарифов'!$Z$18:$AQ$18</definedName>
    <definedName name="BLOCK_PT_HOTVSNA">'Перечень тарифов'!$176:$190</definedName>
    <definedName name="BLOCK_PT_VOTV">'Перечень тарифов'!$192:$206</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территорий'!$E$66:$I$66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тарифов'!$Z$12:$Z$208</definedName>
    <definedName name="DIFFERENTIATION_TARIFF_VD_ID">'Перечень тарифов'!$AB$12:$AB$208</definedName>
    <definedName name="DIFFERENTIATION_TARIFF_VTAR_ID">'Перечень тарифов'!$AA$12:$AA$208</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Предложение!$L$119</definedName>
    <definedName name="OFFER_METHOD">Предложение!$K$24:$K$117</definedName>
    <definedName name="OFFER_METHOD_FLAG">TEHSHEET!$L$6</definedName>
    <definedName name="OFFER_TARIFF_A_1">Предложение!$24:$26</definedName>
    <definedName name="OFFER_TARIFF_A_2">Предложение!$121:$123</definedName>
    <definedName name="OFFER_TARIFF_A_3">Предложение!$216:$218</definedName>
    <definedName name="OFFER_TARIFF_A_4">Предложение!$311:$313</definedName>
    <definedName name="OFFER_TARIFF_A_5">Предложение!$406:$408</definedName>
    <definedName name="OFFER_TARIFF_A_COLDVSNA_1">Предложение!$85:$87</definedName>
    <definedName name="OFFER_TARIFF_A_COLDVSNA_2">Предложение!$182:$184</definedName>
    <definedName name="OFFER_TARIFF_A_COLDVSNA_3">Предложение!$277:$279</definedName>
    <definedName name="OFFER_TARIFF_A_COLDVSNA_4">Предложение!$372:$374</definedName>
    <definedName name="OFFER_TARIFF_A_COLDVSNA_5">Предложение!$467:$469</definedName>
    <definedName name="OFFER_TARIFF_A_HOTVSNA_1">Предложение!$100:$102</definedName>
    <definedName name="OFFER_TARIFF_A_HOTVSNA_2">Предложение!$197:$199</definedName>
    <definedName name="OFFER_TARIFF_A_HOTVSNA_3">Предложение!$292:$294</definedName>
    <definedName name="OFFER_TARIFF_A_HOTVSNA_4">Предложение!$387:$389</definedName>
    <definedName name="OFFER_TARIFF_A_HOTVSNA_5">Предложение!$482:$484</definedName>
    <definedName name="OFFER_TARIFF_A_VOTV_1">Предложение!$109:$111</definedName>
    <definedName name="OFFER_TARIFF_A_VOTV_2">Предложение!$206:$208</definedName>
    <definedName name="OFFER_TARIFF_A_VOTV_3">Предложение!$301:$303</definedName>
    <definedName name="OFFER_TARIFF_A_VOTV_4">Предложение!$396:$398</definedName>
    <definedName name="OFFER_TARIFF_A_VOTV_5">Предложение!$491:$493</definedName>
    <definedName name="OFFER_TARIFF_B_1">Предложение!$27:$63</definedName>
    <definedName name="OFFER_TARIFF_B_2">Предложение!$124:$160</definedName>
    <definedName name="OFFER_TARIFF_B_3">Предложение!$219:$255</definedName>
    <definedName name="OFFER_TARIFF_B_4">Предложение!$314:$350</definedName>
    <definedName name="OFFER_TARIFF_B_5">Предложение!$409:$445</definedName>
    <definedName name="OFFER_TARIFF_B_COLDVSNA_1">Предложение!$88:$90</definedName>
    <definedName name="OFFER_TARIFF_B_COLDVSNA_2">Предложение!$185:$187</definedName>
    <definedName name="OFFER_TARIFF_B_COLDVSNA_3">Предложение!$280:$282</definedName>
    <definedName name="OFFER_TARIFF_B_COLDVSNA_4">Предложение!$375:$377</definedName>
    <definedName name="OFFER_TARIFF_B_COLDVSNA_5">Предложение!$470:$472</definedName>
    <definedName name="OFFER_TARIFF_B_HOTVSNA_1">Предложение!$103:$105</definedName>
    <definedName name="OFFER_TARIFF_B_HOTVSNA_2">Предложение!$200:$202</definedName>
    <definedName name="OFFER_TARIFF_B_HOTVSNA_3">Предложение!$295:$297</definedName>
    <definedName name="OFFER_TARIFF_B_HOTVSNA_4">Предложение!$390:$392</definedName>
    <definedName name="OFFER_TARIFF_B_HOTVSNA_5">Предложение!$485:$487</definedName>
    <definedName name="OFFER_TARIFF_B_VOTV_1">Предложение!$112:$114</definedName>
    <definedName name="OFFER_TARIFF_B_VOTV_2">Предложение!$209:$211</definedName>
    <definedName name="OFFER_TARIFF_B_VOTV_3">Предложение!$304:$306</definedName>
    <definedName name="OFFER_TARIFF_B_VOTV_4">Предложение!$399:$401</definedName>
    <definedName name="OFFER_TARIFF_B_VOTV_5">Предложение!$494:$496</definedName>
    <definedName name="OFFER_TARIFF_C_1">Предложение!$64:$66</definedName>
    <definedName name="OFFER_TARIFF_C_2">Предложение!$161:$163</definedName>
    <definedName name="OFFER_TARIFF_C_3">Предложение!$256:$258</definedName>
    <definedName name="OFFER_TARIFF_C_4">Предложение!$351:$353</definedName>
    <definedName name="OFFER_TARIFF_C_5">Предложение!$446:$448</definedName>
    <definedName name="OFFER_TARIFF_C_COLDVSNA_1">Предложение!$91:$93</definedName>
    <definedName name="OFFER_TARIFF_C_COLDVSNA_2">Предложение!$188:$190</definedName>
    <definedName name="OFFER_TARIFF_C_COLDVSNA_3">Предложение!$283:$285</definedName>
    <definedName name="OFFER_TARIFF_C_COLDVSNA_4">Предложение!$378:$380</definedName>
    <definedName name="OFFER_TARIFF_C_COLDVSNA_5">Предложение!$473:$475</definedName>
    <definedName name="OFFER_TARIFF_C_HOTVSNA_1">Предложение!$106:$108</definedName>
    <definedName name="OFFER_TARIFF_C_HOTVSNA_2">Предложение!$203:$205</definedName>
    <definedName name="OFFER_TARIFF_C_HOTVSNA_3">Предложение!$298:$300</definedName>
    <definedName name="OFFER_TARIFF_C_HOTVSNA_4">Предложение!$393:$395</definedName>
    <definedName name="OFFER_TARIFF_C_HOTVSNA_5">Предложение!$488:$490</definedName>
    <definedName name="OFFER_TARIFF_C_VOTV_1">Предложение!$115:$117</definedName>
    <definedName name="OFFER_TARIFF_C_VOTV_2">Предложение!$212:$214</definedName>
    <definedName name="OFFER_TARIFF_C_VOTV_3">Предложение!$307:$309</definedName>
    <definedName name="OFFER_TARIFF_C_VOTV_4">Предложение!$402:$404</definedName>
    <definedName name="OFFER_TARIFF_C_VOTV_5">Предложение!$497:$499</definedName>
    <definedName name="OFFER_TARIFF_D_1">Предложение!$67:$69</definedName>
    <definedName name="OFFER_TARIFF_D_2">Предложение!$164:$166</definedName>
    <definedName name="OFFER_TARIFF_D_3">Предложение!$259:$261</definedName>
    <definedName name="OFFER_TARIFF_D_4">Предложение!$354:$356</definedName>
    <definedName name="OFFER_TARIFF_D_5">Предложение!$449:$451</definedName>
    <definedName name="OFFER_TARIFF_D_COLDVSNA_1">Предложение!$94:$96</definedName>
    <definedName name="OFFER_TARIFF_D_COLDVSNA_2">Предложение!$191:$193</definedName>
    <definedName name="OFFER_TARIFF_D_COLDVSNA_3">Предложение!$286:$288</definedName>
    <definedName name="OFFER_TARIFF_D_COLDVSNA_4">Предложение!$381:$383</definedName>
    <definedName name="OFFER_TARIFF_D_COLDVSNA_5">Предложение!$476:$478</definedName>
    <definedName name="OFFER_TARIFF_E_COLDVSNA_1">Предложение!$97:$99</definedName>
    <definedName name="OFFER_TARIFF_E_COLDVSNA_2">Предложение!$194:$196</definedName>
    <definedName name="OFFER_TARIFF_E_COLDVSNA_3">Предложение!$289:$291</definedName>
    <definedName name="OFFER_TARIFF_E_COLDVSNA_4">Предложение!$384:$386</definedName>
    <definedName name="OFFER_TARIFF_E_COLDVSNA_5">Предложение!$479:$481</definedName>
    <definedName name="OFFER_TARIFF_E1_1">Предложение!$70:$72</definedName>
    <definedName name="OFFER_TARIFF_E1_2">Предложение!$167:$169</definedName>
    <definedName name="OFFER_TARIFF_E1_3">Предложение!$262:$264</definedName>
    <definedName name="OFFER_TARIFF_E1_4">Предложение!$357:$359</definedName>
    <definedName name="OFFER_TARIFF_E1_5">Предложение!$452:$454</definedName>
    <definedName name="OFFER_TARIFF_E2_1">Предложение!$73:$75</definedName>
    <definedName name="OFFER_TARIFF_E2_2">Предложение!$170:$172</definedName>
    <definedName name="OFFER_TARIFF_E2_3">Предложение!$265:$267</definedName>
    <definedName name="OFFER_TARIFF_E2_4">Предложение!$360:$362</definedName>
    <definedName name="OFFER_TARIFF_E2_5">Предложение!$455:$457</definedName>
    <definedName name="OFFER_TARIFF_F_1">Предложение!$76:$78</definedName>
    <definedName name="OFFER_TARIFF_F_2">Предложение!$173:$175</definedName>
    <definedName name="OFFER_TARIFF_F_3">Предложение!$268:$270</definedName>
    <definedName name="OFFER_TARIFF_F_4">Предложение!$363:$365</definedName>
    <definedName name="OFFER_TARIFF_F_5">Предложение!$458:$460</definedName>
    <definedName name="OFFER_TARIFF_G_1">Предложение!$79:$81</definedName>
    <definedName name="OFFER_TARIFF_G_2">Предложение!$176:$178</definedName>
    <definedName name="OFFER_TARIFF_G_3">Предложение!$271:$273</definedName>
    <definedName name="OFFER_TARIFF_G_4">Предложение!$366:$368</definedName>
    <definedName name="OFFER_TARIFF_G_5">Предложение!$461:$463</definedName>
    <definedName name="OFFER_TARIFF_H_1">Предложение!$82:$84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территорий'!$C$12:$C$66</definedName>
    <definedName name="pDel_LT_MO">'Список территорий'!$D$11:$D$66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территорий'!$G$66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Предложение!$G$87</definedName>
    <definedName name="pIns_PT_VTAR_A_COLDVSNA_OFFER_2">Предложение!$G$184</definedName>
    <definedName name="pIns_PT_VTAR_A_COLDVSNA_OFFER_3">Предложение!$G$279</definedName>
    <definedName name="pIns_PT_VTAR_A_COLDVSNA_OFFER_4">Предложение!$G$374</definedName>
    <definedName name="pIns_PT_VTAR_A_COLDVSNA_OFFER_5">Предложение!$G$469</definedName>
    <definedName name="pIns_PT_VTAR_A_COLDVSNA_OFFER5">Предложение!$G$469</definedName>
    <definedName name="pIns_PT_VTAR_A_HOTVSNA">'ГВС. Т-гор.вода'!$T$54</definedName>
    <definedName name="pIns_PT_VTAR_A_HOTVSNA_OFFER_1">Предложение!$G$102</definedName>
    <definedName name="pIns_PT_VTAR_A_HOTVSNA_OFFER_2">Предложение!$G$199</definedName>
    <definedName name="pIns_PT_VTAR_A_HOTVSNA_OFFER_3">Предложение!$G$294</definedName>
    <definedName name="pIns_PT_VTAR_A_HOTVSNA_OFFER_4">Предложение!$G$389</definedName>
    <definedName name="pIns_PT_VTAR_A_HOTVSNA_OFFER_5">Предложение!$G$484</definedName>
    <definedName name="pIns_PT_VTAR_A_OFFER_1">Предложение!$G$26</definedName>
    <definedName name="pIns_PT_VTAR_A_OFFER_2">Предложение!$G$123</definedName>
    <definedName name="pIns_PT_VTAR_A_OFFER_3">Предложение!$G$218</definedName>
    <definedName name="pIns_PT_VTAR_A_OFFER_4">Предложение!$G$313</definedName>
    <definedName name="pIns_PT_VTAR_A_OFFER_5">Предложение!$G$408</definedName>
    <definedName name="pIns_PT_VTAR_A_VOTV">'ВО. Т-во'!$T$53</definedName>
    <definedName name="pIns_PT_VTAR_A_VOTV_OFFER_1">Предложение!$G$111</definedName>
    <definedName name="pIns_PT_VTAR_A_VOTV_OFFER_2">Предложение!$G$208</definedName>
    <definedName name="pIns_PT_VTAR_A_VOTV_OFFER_3">Предложение!$G$303</definedName>
    <definedName name="pIns_PT_VTAR_A_VOTV_OFFER_4">Предложение!$G$398</definedName>
    <definedName name="pIns_PT_VTAR_A_VOTV_OFFER_5">Предложение!$G$493</definedName>
    <definedName name="pIns_PT_VTAR_B">'ТС. Т-ТЭ | ТСО'!$T$295</definedName>
    <definedName name="pIns_PT_VTAR_B_COLDVSNA">'ХВС. Т-тех'!$T$53</definedName>
    <definedName name="pIns_PT_VTAR_B_COLDVSNA_OFFER_1">Предложение!$G$90</definedName>
    <definedName name="pIns_PT_VTAR_B_COLDVSNA_OFFER_2">Предложение!$G$187</definedName>
    <definedName name="pIns_PT_VTAR_B_COLDVSNA_OFFER_3">Предложение!$G$282</definedName>
    <definedName name="pIns_PT_VTAR_B_COLDVSNA_OFFER_4">Предложение!$G$377</definedName>
    <definedName name="pIns_PT_VTAR_B_COLDVSNA_OFFER_5">Предложение!$G$472</definedName>
    <definedName name="pIns_PT_VTAR_B_HOTVSNA">'ГВС. Т-транс'!$T$54</definedName>
    <definedName name="pIns_PT_VTAR_B_HOTVSNA_OFFER_1">Предложение!$G$105</definedName>
    <definedName name="pIns_PT_VTAR_B_HOTVSNA_OFFER_2">Предложение!$G$202</definedName>
    <definedName name="pIns_PT_VTAR_B_HOTVSNA_OFFER_3">Предложение!$G$297</definedName>
    <definedName name="pIns_PT_VTAR_B_HOTVSNA_OFFER_4">Предложение!$G$392</definedName>
    <definedName name="pIns_PT_VTAR_B_HOTVSNA_OFFER_5">Предложение!$G$487</definedName>
    <definedName name="pIns_PT_VTAR_B_OFFER_1">Предложение!$G$63</definedName>
    <definedName name="pIns_PT_VTAR_B_OFFER_2">Предложение!$G$160</definedName>
    <definedName name="pIns_PT_VTAR_B_OFFER_3">Предложение!$G$255</definedName>
    <definedName name="pIns_PT_VTAR_B_OFFER_4">Предложение!$G$350</definedName>
    <definedName name="pIns_PT_VTAR_B_OFFER_5">Предложение!$G$445</definedName>
    <definedName name="pIns_PT_VTAR_B_VOTV">'ВО. Т-транс'!$T$53</definedName>
    <definedName name="pIns_PT_VTAR_B_VOTV_OFFER_1">Предложение!$G$114</definedName>
    <definedName name="pIns_PT_VTAR_B_VOTV_OFFER_2">Предложение!$G$211</definedName>
    <definedName name="pIns_PT_VTAR_B_VOTV_OFFER_3">Предложение!$G$306</definedName>
    <definedName name="pIns_PT_VTAR_B_VOTV_OFFER_4">Предложение!$G$401</definedName>
    <definedName name="pIns_PT_VTAR_B_VOTV_OFFER_5">Предложение!$G$496</definedName>
    <definedName name="pIns_PT_VTAR_C">'ТС. Т-ТН'!$T$69</definedName>
    <definedName name="pIns_PT_VTAR_C_COLDVSNA">'ХВС. Т-транс'!$T$53</definedName>
    <definedName name="pIns_PT_VTAR_C_COLDVSNA_OFFER_1">Предложение!$G$93</definedName>
    <definedName name="pIns_PT_VTAR_C_COLDVSNA_OFFER_2">Предложение!$G$190</definedName>
    <definedName name="pIns_PT_VTAR_C_COLDVSNA_OFFER_3">Предложение!$G$285</definedName>
    <definedName name="pIns_PT_VTAR_C_COLDVSNA_OFFER_4">Предложение!$G$380</definedName>
    <definedName name="pIns_PT_VTAR_C_COLDVSNA_OFFER_5">Предложение!$G$475</definedName>
    <definedName name="pIns_PT_VTAR_C_HOTVSNA">'ГВС. Т-подкл'!$T$63</definedName>
    <definedName name="pIns_PT_VTAR_C_HOTVSNA_OFFER_1">Предложение!$G$108</definedName>
    <definedName name="pIns_PT_VTAR_C_HOTVSNA_OFFER_2">Предложение!$G$205</definedName>
    <definedName name="pIns_PT_VTAR_C_HOTVSNA_OFFER_3">Предложение!$G$300</definedName>
    <definedName name="pIns_PT_VTAR_C_HOTVSNA_OFFER_4">Предложение!$G$395</definedName>
    <definedName name="pIns_PT_VTAR_C_HOTVSNA_OFFER_5">Предложение!$G$490</definedName>
    <definedName name="pIns_PT_VTAR_C_OFFER_1">Предложение!$G$66</definedName>
    <definedName name="pIns_PT_VTAR_C_OFFER_2">Предложение!$G$163</definedName>
    <definedName name="pIns_PT_VTAR_C_OFFER_3">Предложение!$G$258</definedName>
    <definedName name="pIns_PT_VTAR_C_OFFER_4">Предложение!$G$353</definedName>
    <definedName name="pIns_PT_VTAR_C_OFFER_5">Предложение!$G$448</definedName>
    <definedName name="pIns_PT_VTAR_C_VOTV">'ВО. Т-подкл'!$T$63</definedName>
    <definedName name="pIns_PT_VTAR_C_VOTV_OFFER_1">Предложение!$G$117</definedName>
    <definedName name="pIns_PT_VTAR_C_VOTV_OFFER_2">Предложение!$G$214</definedName>
    <definedName name="pIns_PT_VTAR_C_VOTV_OFFER_3">Предложение!$G$309</definedName>
    <definedName name="pIns_PT_VTAR_C_VOTV_OFFER_4">Предложение!$G$404</definedName>
    <definedName name="pIns_PT_VTAR_C_VOTV_OFFER_5">Предложение!$G$499</definedName>
    <definedName name="pIns_PT_VTAR_D">'ТС. Т-гор.вода'!$V$65</definedName>
    <definedName name="pIns_PT_VTAR_D_COLDVSNA">'ХВС. Т-подвоз'!$T$53</definedName>
    <definedName name="pIns_PT_VTAR_D_COLDVSNA_OFFER_1">Предложение!$G$96</definedName>
    <definedName name="pIns_PT_VTAR_D_COLDVSNA_OFFER_2">Предложение!$G$193</definedName>
    <definedName name="pIns_PT_VTAR_D_COLDVSNA_OFFER_3">Предложение!$G$288</definedName>
    <definedName name="pIns_PT_VTAR_D_COLDVSNA_OFFER_4">Предложение!$G$383</definedName>
    <definedName name="pIns_PT_VTAR_D_COLDVSNA_OFFER_5">Предложение!$G$478</definedName>
    <definedName name="pIns_PT_VTAR_D_OFFER_1">Предложение!$G$69</definedName>
    <definedName name="pIns_PT_VTAR_D_OFFER_2">Предложение!$G$166</definedName>
    <definedName name="pIns_PT_VTAR_D_OFFER_3">Предложение!$G$261</definedName>
    <definedName name="pIns_PT_VTAR_D_OFFER_4">Предложение!$G$356</definedName>
    <definedName name="pIns_PT_VTAR_D_OFFER_5">Предложение!$G$451</definedName>
    <definedName name="pIns_PT_VTAR_E_COLDVSNA">'ХВС. Т-подкл'!$T$63</definedName>
    <definedName name="pIns_PT_VTAR_E_COLDVSNA_OFFER_1">Предложение!$G$99</definedName>
    <definedName name="pIns_PT_VTAR_E_COLDVSNA_OFFER_2">Предложение!$G$196</definedName>
    <definedName name="pIns_PT_VTAR_E_COLDVSNA_OFFER_3">Предложение!$G$291</definedName>
    <definedName name="pIns_PT_VTAR_E_COLDVSNA_OFFER_4">Предложение!$G$386</definedName>
    <definedName name="pIns_PT_VTAR_E_COLDVSNA_OFFER_5">Предложение!$G$481</definedName>
    <definedName name="pIns_PT_VTAR_E1">'ТС. Т-передача ТЭ'!$T$57</definedName>
    <definedName name="pIns_PT_VTAR_E1_OFFER_1">Предложение!$G$72</definedName>
    <definedName name="pIns_PT_VTAR_E1_OFFER_2">Предложение!$G$169</definedName>
    <definedName name="pIns_PT_VTAR_E1_OFFER_3">Предложение!$G$264</definedName>
    <definedName name="pIns_PT_VTAR_E1_OFFER_4">Предложение!$G$359</definedName>
    <definedName name="pIns_PT_VTAR_E1_OFFER_5">Предложение!$G$454</definedName>
    <definedName name="pIns_PT_VTAR_E2">'ТС. Т-передача ТН'!$T$57</definedName>
    <definedName name="pIns_PT_VTAR_E2_OFFER_1">Предложение!$G$75</definedName>
    <definedName name="pIns_PT_VTAR_E2_OFFER_2">Предложение!$G$172</definedName>
    <definedName name="pIns_PT_VTAR_E2_OFFER_3">Предложение!$G$267</definedName>
    <definedName name="pIns_PT_VTAR_E2_OFFER_4">Предложение!$G$362</definedName>
    <definedName name="pIns_PT_VTAR_E2_OFFER_5">Предложение!$G$457</definedName>
    <definedName name="pIns_PT_VTAR_F">'ТС. Резерв мощности'!$T$57</definedName>
    <definedName name="pIns_PT_VTAR_F_OFFER_1">Предложение!$G$78</definedName>
    <definedName name="pIns_PT_VTAR_F_OFFER_2">Предложение!$G$175</definedName>
    <definedName name="pIns_PT_VTAR_F_OFFER_3">Предложение!$G$270</definedName>
    <definedName name="pIns_PT_VTAR_F_OFFER_4">Предложение!$G$365</definedName>
    <definedName name="pIns_PT_VTAR_F_OFFER_5">Предложение!$G$460</definedName>
    <definedName name="pIns_PT_VTAR_G">'ТС. Т-подкл'!$T$62</definedName>
    <definedName name="pIns_PT_VTAR_G_OFFER_1">Предложение!$G$81</definedName>
    <definedName name="pIns_PT_VTAR_G_OFFER_2">Предложение!$G$178</definedName>
    <definedName name="pIns_PT_VTAR_G_OFFER_3">Предложение!$G$273</definedName>
    <definedName name="pIns_PT_VTAR_G_OFFER_4">Предложение!$G$368</definedName>
    <definedName name="pIns_PT_VTAR_G_OFFER_5">Предложение!$G$463</definedName>
    <definedName name="pIns_PT_VTAR_H">'ТС. Т-подкл(инд)'!$T$56</definedName>
    <definedName name="pIns_PT_VTAR_H_OFFER_1">Предложение!$G$84</definedName>
    <definedName name="pIns_PT_VTAR_H_OFFER_2">Предложение!$G$181</definedName>
    <definedName name="pIns_PT_VTAR_H_OFFER_3">Предложение!$G$276</definedName>
    <definedName name="pIns_PT_VTAR_H_OFFER_4">Предложение!$G$371</definedName>
    <definedName name="pIns_PT_VTAR_H_OFFER_5">Предложение!$G$466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тарифов'!$AL$12:$AL$208</definedName>
    <definedName name="PT_DIFFERENTIATION_CS_ID">'Перечень тарифов'!$AF$12:$AF$208</definedName>
    <definedName name="PT_DIFFERENTIATION_IST_TE">'Перечень тарифов'!$AM$12:$AM$208</definedName>
    <definedName name="PT_DIFFERENTIATION_IST_TE_ID">'Перечень тарифов'!$AG$12:$AG$208</definedName>
    <definedName name="PT_DIFFERENTIATION_NTAR">'Перечень тарифов'!$AJ$12:$AJ$208</definedName>
    <definedName name="PT_DIFFERENTIATION_NTAR_ID">'Перечень тарифов'!$AD$12:$AD$208</definedName>
    <definedName name="PT_DIFFERENTIATION_NUM_CS">'Перечень тарифов'!$AP$12:$AP$208</definedName>
    <definedName name="PT_DIFFERENTIATION_NUM_IST_TE">'Перечень тарифов'!$AQ$12:$AQ$208</definedName>
    <definedName name="PT_DIFFERENTIATION_NUM_NTAR">'Перечень тарифов'!$AN$12:$AN$208</definedName>
    <definedName name="PT_DIFFERENTIATION_NUM_TER">'Перечень тарифов'!$AO$12:$AO$208</definedName>
    <definedName name="PT_DIFFERENTIATION_TER">'Перечень тарифов'!$AK$12:$AK$208</definedName>
    <definedName name="PT_DIFFERENTIATION_TER_ID">'Перечень тарифов'!$AE$12:$AE$208</definedName>
    <definedName name="PT_DIFFERENTIATION_VDET">'Перечень тарифов'!$AI$12:$AI$208</definedName>
    <definedName name="PT_DIFFERENTIATION_VTAR">'Перечень тарифов'!$AH$12:$AH$208</definedName>
    <definedName name="PT_DIFFERENTIATION_VTAR_ID">'Перечень тарифов'!$AC$12:$AC$208</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тарифов'!$F$134</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тарифов'!$W$207</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Предложение!$L$500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Предложение!$L$500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ТСО'!$AT$296</definedName>
    <definedName name="tblEnd_1_TARIFF_B_COLDVSNA">'ХВС. Т-тех'!$AJ$54</definedName>
    <definedName name="tblEnd_1_TARIFF_B_HOTVSNA">'ГВС. Т-транс'!$AR$55</definedName>
    <definedName name="tblEnd_1_TARIFF_B_VOTV">'ВО. Т-транс'!$AJ$54</definedName>
    <definedName name="tblEnd_1_TARIFF_C">'ТС. Т-ТН'!$AT$70</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территорий'!$I$67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территорий'!$E$11:$I$66</definedName>
    <definedName name="TERRITORY_ID">TEHSHEET!$E$56</definedName>
    <definedName name="TERRITORY_LIST_ID">'Список территорий'!$F$11:$F$66</definedName>
    <definedName name="TERRITORY_MO_LIST">'Список территорий'!$H$11:$H$66</definedName>
    <definedName name="TERRITORY_MR_LIST">'Список территорий'!$G$11:$G$66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REESTR_IP!$A$2:$I$49</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территорий'!$G$31:$I$31</definedName>
    <definedName name="ter_5111111">'Список территорий'!$G$34:$I$34</definedName>
    <definedName name="ter_51111111">'Список территорий'!$G$37:$I$37</definedName>
    <definedName name="ter_511111111">'Список территорий'!$G$40:$I$40</definedName>
    <definedName name="ter_5111111111">'Список территорий'!$G$43:$I$43</definedName>
    <definedName name="ter_51111111111">'Список территорий'!$G$46:$I$46</definedName>
    <definedName name="ter_511111111111">'Список территорий'!$G$49:$I$49</definedName>
    <definedName name="ter_5111111111111">'Список территорий'!$G$52:$I$52</definedName>
    <definedName name="ter_51111111111111">'Список территорий'!$G$55:$I$55</definedName>
    <definedName name="ter_511111111111111">'Список территорий'!$G$58:$I$58</definedName>
    <definedName name="ter_5111111111111111">'Список территорий'!$G$61:$I$61</definedName>
    <definedName name="ter_51111111111111111">'Список территорий'!$G$64:$I$64</definedName>
    <definedName name="pt_ntar_30">'ТС. Т-ТЭ | ТСО'!$57:$70</definedName>
    <definedName name="pt_ter_30">'ТС. Т-ТЭ | ТСО'!$58:$69</definedName>
    <definedName name="pt_cs_30">'ТС. Т-ТЭ | ТСО'!$59:$68</definedName>
    <definedName name="pt_ist_te_30">'ТС. Т-ТЭ | ТСО'!$60:$67</definedName>
    <definedName name="pt_ntar_301">'ТС. Т-ТЭ | ТСО'!$71:$84</definedName>
    <definedName name="pt_ter_31">'ТС. Т-ТЭ | ТСО'!$72:$83</definedName>
    <definedName name="pt_cs_31">'ТС. Т-ТЭ | ТСО'!$73:$82</definedName>
    <definedName name="pt_ist_te_31">'ТС. Т-ТЭ | ТСО'!$74:$81</definedName>
    <definedName name="pt_ntar_3011">'ТС. Т-ТЭ | ТСО'!$85:$98</definedName>
    <definedName name="pt_ter_32">'ТС. Т-ТЭ | ТСО'!$86:$97</definedName>
    <definedName name="pt_cs_32">'ТС. Т-ТЭ | ТСО'!$87:$96</definedName>
    <definedName name="pt_ist_te_32">'ТС. Т-ТЭ | ТСО'!$88:$95</definedName>
    <definedName name="pt_ntar_30111">'ТС. Т-ТЭ | ТСО'!$99:$112</definedName>
    <definedName name="pt_ter_33">'ТС. Т-ТЭ | ТСО'!$100:$111</definedName>
    <definedName name="pt_cs_33">'ТС. Т-ТЭ | ТСО'!$101:$110</definedName>
    <definedName name="pt_ist_te_33">'ТС. Т-ТЭ | ТСО'!$102:$109</definedName>
    <definedName name="pt_ntar_301111">'ТС. Т-ТЭ | ТСО'!$113:$126</definedName>
    <definedName name="pt_ter_34">'ТС. Т-ТЭ | ТСО'!$114:$125</definedName>
    <definedName name="pt_cs_34">'ТС. Т-ТЭ | ТСО'!$115:$124</definedName>
    <definedName name="pt_ist_te_34">'ТС. Т-ТЭ | ТСО'!$116:$123</definedName>
    <definedName name="pt_ntar_3011111">'ТС. Т-ТЭ | ТСО'!$127:$140</definedName>
    <definedName name="pt_ter_35">'ТС. Т-ТЭ | ТСО'!$128:$139</definedName>
    <definedName name="pt_cs_35">'ТС. Т-ТЭ | ТСО'!$129:$138</definedName>
    <definedName name="pt_ist_te_35">'ТС. Т-ТЭ | ТСО'!$130:$137</definedName>
    <definedName name="pt_ntar_30111111">'ТС. Т-ТЭ | ТСО'!$141:$154</definedName>
    <definedName name="pt_ter_36">'ТС. Т-ТЭ | ТСО'!$142:$153</definedName>
    <definedName name="pt_cs_36">'ТС. Т-ТЭ | ТСО'!$143:$152</definedName>
    <definedName name="pt_ist_te_36">'ТС. Т-ТЭ | ТСО'!$144:$151</definedName>
    <definedName name="pt_ntar_301111111">'ТС. Т-ТЭ | ТСО'!$155:$168</definedName>
    <definedName name="pt_ter_37">'ТС. Т-ТЭ | ТСО'!$156:$167</definedName>
    <definedName name="pt_cs_37">'ТС. Т-ТЭ | ТСО'!$157:$166</definedName>
    <definedName name="pt_ist_te_37">'ТС. Т-ТЭ | ТСО'!$158:$165</definedName>
    <definedName name="pt_ntar_3011111111">'ТС. Т-ТЭ | ТСО'!$169:$182</definedName>
    <definedName name="pt_ter_38">'ТС. Т-ТЭ | ТСО'!$170:$181</definedName>
    <definedName name="pt_cs_38">'ТС. Т-ТЭ | ТСО'!$171:$180</definedName>
    <definedName name="pt_ist_te_38">'ТС. Т-ТЭ | ТСО'!$172:$179</definedName>
    <definedName name="pt_ntar_30111111111">'ТС. Т-ТЭ | ТСО'!$183:$196</definedName>
    <definedName name="pt_ter_39">'ТС. Т-ТЭ | ТСО'!$184:$195</definedName>
    <definedName name="pt_cs_39">'ТС. Т-ТЭ | ТСО'!$185:$194</definedName>
    <definedName name="pt_ist_te_39">'ТС. Т-ТЭ | ТСО'!$186:$193</definedName>
    <definedName name="pt_ntar_301111111111">'ТС. Т-ТЭ | ТСО'!$197:$210</definedName>
    <definedName name="pt_ter_40">'ТС. Т-ТЭ | ТСО'!$198:$209</definedName>
    <definedName name="pt_cs_40">'ТС. Т-ТЭ | ТСО'!$199:$208</definedName>
    <definedName name="pt_ist_te_40">'ТС. Т-ТЭ | ТСО'!$200:$207</definedName>
    <definedName name="pt_ntar_3011111111111">'ТС. Т-ТЭ | ТСО'!$211:$224</definedName>
    <definedName name="pt_ter_41">'ТС. Т-ТЭ | ТСО'!$212:$223</definedName>
    <definedName name="pt_cs_41">'ТС. Т-ТЭ | ТСО'!$213:$222</definedName>
    <definedName name="pt_ist_te_41">'ТС. Т-ТЭ | ТСО'!$214:$221</definedName>
    <definedName name="pt_ntar_30111111111111">'ТС. Т-ТЭ | ТСО'!$225:$238</definedName>
    <definedName name="pt_ter_42">'ТС. Т-ТЭ | ТСО'!$226:$237</definedName>
    <definedName name="pt_cs_42">'ТС. Т-ТЭ | ТСО'!$227:$236</definedName>
    <definedName name="pt_ist_te_42">'ТС. Т-ТЭ | ТСО'!$228:$235</definedName>
    <definedName name="pt_ntar_301111111111111">'ТС. Т-ТЭ | ТСО'!$239:$252</definedName>
    <definedName name="pt_ter_43">'ТС. Т-ТЭ | ТСО'!$240:$251</definedName>
    <definedName name="pt_cs_43">'ТС. Т-ТЭ | ТСО'!$241:$250</definedName>
    <definedName name="pt_ist_te_43">'ТС. Т-ТЭ | ТСО'!$242:$249</definedName>
    <definedName name="pt_ntar_3011111111111111">'ТС. Т-ТЭ | ТСО'!$253:$266</definedName>
    <definedName name="pt_ter_44">'ТС. Т-ТЭ | ТСО'!$254:$265</definedName>
    <definedName name="pt_cs_44">'ТС. Т-ТЭ | ТСО'!$255:$264</definedName>
    <definedName name="pt_ist_te_44">'ТС. Т-ТЭ | ТСО'!$256:$263</definedName>
    <definedName name="pt_ntar_30111111111111111">'ТС. Т-ТЭ | ТСО'!$267:$280</definedName>
    <definedName name="pt_ter_45">'ТС. Т-ТЭ | ТСО'!$268:$279</definedName>
    <definedName name="pt_cs_45">'ТС. Т-ТЭ | ТСО'!$269:$278</definedName>
    <definedName name="pt_ist_te_45">'ТС. Т-ТЭ | ТСО'!$270:$277</definedName>
    <definedName name="pt_ntar_301111111111111111">'ТС. Т-ТЭ | ТСО'!$281:$294</definedName>
    <definedName name="pt_ter_46">'ТС. Т-ТЭ | ТСО'!$282:$293</definedName>
    <definedName name="pt_cs_46">'ТС. Т-ТЭ | ТСО'!$283:$292</definedName>
    <definedName name="pt_ist_te_46">'ТС. Т-ТЭ | ТСО'!$284:$291</definedName>
    <definedName name="pt_ter_47">'ТС. Т-ТН'!$56:$67</definedName>
    <definedName name="pt_cs_47">'ТС. Т-ТН'!$57:$66</definedName>
    <definedName name="pt_ist_te_47">'ТС. Т-ТН'!$58:$65</definedName>
    <definedName name="DESCRIPTION_TERRITORY">REESTR_DS!$B$2:$B$19</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<sst xmlns="http://schemas.openxmlformats.org/spreadsheetml/2006/main" count="21792" uniqueCount="4944">
  <si>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</si>
  <si>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</si>
  <si>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</si>
  <si>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</si>
  <si>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</si>
  <si>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</si>
  <si>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</si>
  <si>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</si>
  <si>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</si>
  <si>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</si>
  <si>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</si>
  <si>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</si>
  <si>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</si>
  <si>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</si>
  <si>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</si>
  <si>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</si>
  <si>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</si>
  <si>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</si>
  <si>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</si>
  <si>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</si>
  <si>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</si>
  <si>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</si>
  <si>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</si>
  <si>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</si>
  <si>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</si>
  <si>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</si>
  <si>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</si>
  <si>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</si>
  <si>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</si>
  <si>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</si>
  <si>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</si>
  <si>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</si>
  <si>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</si>
  <si>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</si>
  <si>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</si>
  <si>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</si>
  <si>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</si>
  <si>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</si>
  <si>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</si>
  <si>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</si>
  <si>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</si>
  <si>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815</t>
  </si>
  <si>
    <t>Наименование органа регулирования, принявшего решение об утверждении тарифов</t>
  </si>
  <si>
    <t>Департамент ценового и тарифного регулирования</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</si>
  <si>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</si>
  <si>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</si>
  <si>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</si>
  <si>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813</t>
  </si>
  <si>
    <t>Наименование органа регулирования, принявшего решение об изменении тарифов</t>
  </si>
  <si>
    <t>Комитет ценового и тарифного регулирования</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</si>
  <si>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</si>
  <si>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</si>
  <si>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</si>
  <si>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</si>
  <si>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</si>
  <si>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</si>
  <si>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</si>
  <si>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</si>
  <si>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</si>
  <si>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</si>
  <si>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</si>
  <si>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</si>
  <si>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</si>
  <si>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</si>
  <si>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</si>
  <si>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</si>
  <si>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</si>
  <si>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</si>
  <si>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</si>
  <si>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</si>
  <si>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</si>
  <si>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</si>
  <si>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</si>
  <si>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</si>
  <si>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ул. Московское шоссе, д. 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</si>
  <si>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</si>
  <si>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</si>
  <si>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</si>
  <si>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</si>
  <si>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</si>
  <si>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</si>
  <si>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</si>
  <si>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</si>
  <si>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212-02-77(346)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</si>
  <si>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</si>
  <si>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</si>
  <si>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</si>
  <si>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</si>
  <si>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</si>
  <si>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</si>
  <si>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</si>
  <si>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</si>
  <si>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</si>
  <si>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</si>
  <si>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</si>
  <si>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</si>
  <si>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</si>
  <si>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</si>
  <si>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</si>
  <si>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</si>
  <si>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</si>
  <si>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</si>
  <si>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</si>
  <si>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</si>
  <si>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</si>
  <si>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</si>
  <si>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</si>
  <si>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</si>
  <si>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</si>
  <si>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35</t>
  </si>
  <si>
    <t>Большечерниговский муниципальный район</t>
  </si>
  <si>
    <t>36610000</t>
  </si>
  <si>
    <t>ter_51</t>
  </si>
  <si>
    <t>59</t>
  </si>
  <si>
    <t>Волжский муниципальный район</t>
  </si>
  <si>
    <t>36614000</t>
  </si>
  <si>
    <t>ter_511</t>
  </si>
  <si>
    <t>75</t>
  </si>
  <si>
    <t>Елховский муниципальный район</t>
  </si>
  <si>
    <t>36615000</t>
  </si>
  <si>
    <t>5</t>
  </si>
  <si>
    <t>ter_5111</t>
  </si>
  <si>
    <t>83</t>
  </si>
  <si>
    <t>Исаклинский муниципальный район</t>
  </si>
  <si>
    <t>36616000</t>
  </si>
  <si>
    <t>ter_51111</t>
  </si>
  <si>
    <t>99</t>
  </si>
  <si>
    <t>Кинель-Черкасский муниципальный район</t>
  </si>
  <si>
    <t>36620000</t>
  </si>
  <si>
    <t>ter_511111</t>
  </si>
  <si>
    <t>114</t>
  </si>
  <si>
    <t>Кинельский муниципальный район</t>
  </si>
  <si>
    <t>36618000</t>
  </si>
  <si>
    <t>8</t>
  </si>
  <si>
    <t>ter_5111111</t>
  </si>
  <si>
    <t>134</t>
  </si>
  <si>
    <t>Кошкинский муниципальный район</t>
  </si>
  <si>
    <t>36624000</t>
  </si>
  <si>
    <t>9</t>
  </si>
  <si>
    <t>ter_51111111</t>
  </si>
  <si>
    <t>175</t>
  </si>
  <si>
    <t>Нефтегорский муниципальный район</t>
  </si>
  <si>
    <t>36630000</t>
  </si>
  <si>
    <t>10</t>
  </si>
  <si>
    <t>ter_511111111</t>
  </si>
  <si>
    <t>328</t>
  </si>
  <si>
    <t>городской округ Октябрьск</t>
  </si>
  <si>
    <t>36718000</t>
  </si>
  <si>
    <t>11</t>
  </si>
  <si>
    <t>ter_5111111111</t>
  </si>
  <si>
    <t>329</t>
  </si>
  <si>
    <t>городской округ Отрадный</t>
  </si>
  <si>
    <t>36724000</t>
  </si>
  <si>
    <t>12</t>
  </si>
  <si>
    <t>ter_51111111111</t>
  </si>
  <si>
    <t>185</t>
  </si>
  <si>
    <t>Пестравский муниципальный район</t>
  </si>
  <si>
    <t>36632000</t>
  </si>
  <si>
    <t>13</t>
  </si>
  <si>
    <t>ter_511111111111</t>
  </si>
  <si>
    <t>210</t>
  </si>
  <si>
    <t>Приволжский муниципальный район</t>
  </si>
  <si>
    <t>36636000</t>
  </si>
  <si>
    <t>14</t>
  </si>
  <si>
    <t>ter_5111111111111</t>
  </si>
  <si>
    <t>194</t>
  </si>
  <si>
    <t>Похвистневский муниципальный район</t>
  </si>
  <si>
    <t>36634000</t>
  </si>
  <si>
    <t>15</t>
  </si>
  <si>
    <t>ter_51111111111111</t>
  </si>
  <si>
    <t>236</t>
  </si>
  <si>
    <t>Ставропольский муниципальный район</t>
  </si>
  <si>
    <t>36640000</t>
  </si>
  <si>
    <t>16</t>
  </si>
  <si>
    <t>ter_511111111111111</t>
  </si>
  <si>
    <t>277</t>
  </si>
  <si>
    <t>Хворостянский муниципальный район</t>
  </si>
  <si>
    <t>36644000</t>
  </si>
  <si>
    <t>17</t>
  </si>
  <si>
    <t>ter_5111111111111111</t>
  </si>
  <si>
    <t>343</t>
  </si>
  <si>
    <t>городской округ Чапаевск</t>
  </si>
  <si>
    <t>36750000</t>
  </si>
  <si>
    <t>18</t>
  </si>
  <si>
    <t>ter_51111111111111111</t>
  </si>
  <si>
    <t>312</t>
  </si>
  <si>
    <t>Шигонский муниципальный район</t>
  </si>
  <si>
    <t>36650000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</si>
  <si>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</si>
  <si>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</si>
  <si>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</si>
  <si>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</si>
  <si>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</si>
  <si>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</si>
  <si>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</si>
  <si>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</si>
  <si>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</si>
  <si>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</si>
  <si>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</si>
  <si>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</si>
  <si>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</si>
  <si>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</si>
  <si>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</si>
  <si>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</si>
  <si>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</si>
  <si>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</si>
  <si>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</si>
  <si>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</si>
  <si>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</si>
  <si>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</si>
  <si>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</si>
  <si>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</si>
  <si>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</si>
  <si>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</si>
  <si>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</si>
  <si>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</si>
  <si>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</si>
  <si>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</si>
  <si>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</si>
  <si>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</si>
  <si>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</si>
  <si>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</si>
  <si>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</si>
  <si>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</si>
  <si>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</si>
  <si>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</si>
  <si>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</si>
  <si>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</si>
  <si>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</si>
  <si>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</si>
  <si>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</si>
  <si>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</si>
  <si>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</si>
  <si>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</si>
  <si>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</si>
  <si>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</si>
  <si>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</si>
  <si>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</si>
  <si>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</si>
  <si>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</si>
  <si>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</si>
  <si>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</si>
  <si>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</si>
  <si>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</si>
  <si>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</si>
  <si>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</si>
  <si>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</si>
  <si>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pt_ntar_30</t>
  </si>
  <si>
    <t>pt_ter_30</t>
  </si>
  <si>
    <t>pt_cs_30</t>
  </si>
  <si>
    <t>pt_ist_te_30</t>
  </si>
  <si>
    <t>pt_ntar_301</t>
  </si>
  <si>
    <t>pt_ter_31</t>
  </si>
  <si>
    <t>pt_cs_31</t>
  </si>
  <si>
    <t>pt_ist_te_31</t>
  </si>
  <si>
    <t>pt_ntar_3011</t>
  </si>
  <si>
    <t>pt_ter_32</t>
  </si>
  <si>
    <t>pt_cs_32</t>
  </si>
  <si>
    <t>pt_ist_te_32</t>
  </si>
  <si>
    <t>pt_ntar_30111</t>
  </si>
  <si>
    <t>pt_ter_33</t>
  </si>
  <si>
    <t>pt_cs_33</t>
  </si>
  <si>
    <t>pt_ist_te_33</t>
  </si>
  <si>
    <t>pt_ntar_301111</t>
  </si>
  <si>
    <t>pt_ter_34</t>
  </si>
  <si>
    <t>pt_cs_34</t>
  </si>
  <si>
    <t>pt_ist_te_34</t>
  </si>
  <si>
    <t>pt_ntar_3011111</t>
  </si>
  <si>
    <t>pt_ter_35</t>
  </si>
  <si>
    <t>pt_cs_35</t>
  </si>
  <si>
    <t>pt_ist_te_35</t>
  </si>
  <si>
    <t>pt_ntar_30111111</t>
  </si>
  <si>
    <t>pt_ter_36</t>
  </si>
  <si>
    <t>pt_cs_36</t>
  </si>
  <si>
    <t>pt_ist_te_36</t>
  </si>
  <si>
    <t>pt_ntar_301111111</t>
  </si>
  <si>
    <t>pt_ter_37</t>
  </si>
  <si>
    <t>pt_cs_37</t>
  </si>
  <si>
    <t>pt_ist_te_37</t>
  </si>
  <si>
    <t>pt_ntar_3011111111</t>
  </si>
  <si>
    <t>pt_ter_38</t>
  </si>
  <si>
    <t>pt_cs_38</t>
  </si>
  <si>
    <t>pt_ist_te_38</t>
  </si>
  <si>
    <t>pt_ntar_30111111111</t>
  </si>
  <si>
    <t>pt_ter_39</t>
  </si>
  <si>
    <t>pt_cs_39</t>
  </si>
  <si>
    <t>pt_ist_te_39</t>
  </si>
  <si>
    <t>pt_ntar_301111111111</t>
  </si>
  <si>
    <t>pt_ter_40</t>
  </si>
  <si>
    <t>pt_cs_40</t>
  </si>
  <si>
    <t>pt_ist_te_40</t>
  </si>
  <si>
    <t>pt_ntar_3011111111111</t>
  </si>
  <si>
    <t>pt_ter_41</t>
  </si>
  <si>
    <t>pt_cs_41</t>
  </si>
  <si>
    <t>pt_ist_te_41</t>
  </si>
  <si>
    <t>pt_ntar_30111111111111</t>
  </si>
  <si>
    <t>pt_ter_42</t>
  </si>
  <si>
    <t>pt_cs_42</t>
  </si>
  <si>
    <t>pt_ist_te_42</t>
  </si>
  <si>
    <t>pt_ntar_301111111111111</t>
  </si>
  <si>
    <t>pt_ter_43</t>
  </si>
  <si>
    <t>pt_cs_43</t>
  </si>
  <si>
    <t>pt_ist_te_43</t>
  </si>
  <si>
    <t>pt_ntar_3011111111111111</t>
  </si>
  <si>
    <t>pt_ter_44</t>
  </si>
  <si>
    <t>pt_cs_44</t>
  </si>
  <si>
    <t>pt_ist_te_44</t>
  </si>
  <si>
    <t>pt_ntar_30111111111111111</t>
  </si>
  <si>
    <t>pt_ter_45</t>
  </si>
  <si>
    <t>pt_cs_45</t>
  </si>
  <si>
    <t>pt_ist_te_45</t>
  </si>
  <si>
    <t>pt_ntar_301111111111111111</t>
  </si>
  <si>
    <t>pt_ter_46</t>
  </si>
  <si>
    <t>pt_cs_46</t>
  </si>
  <si>
    <t>pt_ist_te_46</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</si>
  <si>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</si>
  <si>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</si>
  <si>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</si>
  <si>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</si>
  <si>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</si>
  <si>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</si>
  <si>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</si>
  <si>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</si>
  <si>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</si>
  <si>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pt_ter_47</t>
  </si>
  <si>
    <t>pt_cs_47</t>
  </si>
  <si>
    <t>pt_ist_te_47</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</si>
  <si>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</si>
  <si>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</si>
  <si>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</si>
  <si>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</si>
  <si>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</si>
  <si>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</si>
  <si>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</si>
  <si>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</si>
  <si>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</si>
  <si>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</si>
  <si>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</si>
  <si>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</si>
  <si>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</si>
  <si>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</si>
  <si>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</si>
  <si>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</si>
  <si>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</si>
  <si>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</si>
  <si>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</si>
  <si>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</si>
  <si>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</si>
  <si>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</si>
  <si>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</si>
  <si>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</si>
  <si>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</si>
  <si>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</si>
  <si>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</si>
  <si>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</si>
  <si>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</si>
  <si>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</si>
  <si>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</si>
  <si>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</si>
  <si>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</si>
  <si>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</si>
  <si>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</si>
  <si>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</si>
  <si>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</si>
  <si>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</si>
  <si>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</si>
  <si>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</si>
  <si>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</si>
  <si>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</si>
  <si>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</si>
  <si>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</si>
  <si>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</si>
  <si>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</si>
  <si>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</si>
  <si>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</si>
  <si>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</si>
  <si>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</si>
  <si>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</si>
  <si>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</si>
  <si>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</si>
  <si>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</si>
  <si>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</si>
  <si>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</si>
  <si>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</si>
  <si>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</si>
  <si>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</si>
  <si>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</si>
  <si>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</si>
  <si>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</si>
  <si>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</si>
  <si>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</si>
  <si>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</si>
  <si>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</si>
  <si>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</si>
  <si>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</si>
  <si>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</si>
  <si>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</si>
  <si>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</si>
  <si>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</si>
  <si>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</si>
  <si>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</si>
  <si>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</si>
  <si>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</si>
  <si>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</si>
  <si>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</si>
  <si>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</si>
  <si>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</si>
  <si>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</si>
  <si>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</si>
  <si>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</si>
  <si>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</si>
  <si>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</si>
  <si>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</si>
  <si>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</si>
  <si>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</si>
  <si>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</si>
  <si>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</si>
  <si>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</si>
  <si>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</si>
  <si>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</si>
  <si>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</si>
  <si>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</si>
  <si>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</si>
  <si>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</si>
  <si>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</si>
  <si>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</si>
  <si>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</si>
  <si>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</si>
  <si>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</si>
  <si>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</si>
  <si>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</si>
  <si>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</si>
  <si>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</si>
  <si>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</si>
  <si>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</si>
  <si>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</si>
  <si>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</si>
  <si>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</si>
  <si>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</si>
  <si>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</si>
  <si>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</si>
  <si>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</si>
  <si>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</si>
  <si>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</si>
  <si>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</si>
  <si>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</si>
  <si>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</si>
  <si>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</si>
  <si>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</si>
  <si>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</si>
  <si>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</si>
  <si>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</si>
  <si>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</si>
  <si>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</si>
  <si>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</si>
  <si>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</si>
  <si>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</si>
  <si>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</si>
  <si>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</si>
  <si>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</si>
  <si>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</si>
  <si>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</si>
  <si>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</si>
  <si>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</si>
  <si>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</si>
  <si>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</si>
  <si>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</si>
  <si>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</si>
  <si>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</si>
  <si>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</si>
  <si>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</si>
  <si>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</si>
  <si>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</si>
  <si>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</si>
  <si>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</si>
  <si>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</si>
  <si>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</si>
  <si>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</si>
  <si>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</si>
  <si>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</si>
  <si>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</si>
  <si>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</si>
  <si>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</si>
  <si>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</si>
  <si>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</si>
  <si>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</si>
  <si>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</si>
  <si>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</si>
  <si>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</si>
  <si>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</si>
  <si>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</si>
  <si>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</si>
  <si>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</si>
  <si>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</si>
  <si>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</si>
  <si>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</si>
  <si>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</si>
  <si>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</si>
  <si>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</si>
  <si>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</si>
  <si>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</si>
  <si>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</si>
  <si>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</si>
  <si>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</si>
  <si>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</si>
  <si>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</si>
  <si>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</si>
  <si>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</si>
  <si>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</si>
  <si>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</si>
  <si>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</si>
  <si>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</si>
  <si>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</si>
  <si>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</si>
  <si>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</si>
  <si>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</si>
  <si>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</si>
  <si>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</si>
  <si>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</si>
  <si>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</si>
  <si>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</si>
  <si>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</si>
  <si>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</si>
  <si>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</si>
  <si>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</si>
  <si>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</si>
  <si>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</si>
  <si>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</si>
  <si>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</si>
  <si>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</si>
  <si>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</si>
  <si>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</si>
  <si>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</si>
  <si>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</si>
  <si>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</si>
  <si>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</si>
  <si>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</si>
  <si>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</si>
  <si>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</si>
  <si>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</si>
  <si>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</si>
  <si>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</si>
  <si>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</si>
  <si>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</si>
  <si>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</si>
  <si>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</si>
  <si>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</si>
  <si>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</si>
  <si>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</si>
  <si>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</si>
  <si>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</si>
  <si>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</si>
  <si>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</si>
  <si>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</si>
  <si>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</si>
  <si>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</si>
  <si>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</si>
  <si>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</si>
  <si>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</si>
  <si>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</si>
  <si>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</si>
  <si>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</si>
  <si>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</si>
  <si>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</si>
  <si>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</si>
  <si>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</si>
  <si>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</si>
  <si>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</si>
  <si>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</si>
  <si>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</si>
  <si>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</si>
  <si>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</si>
  <si>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</si>
  <si>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</si>
  <si>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</si>
  <si>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</si>
  <si>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</si>
  <si>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</si>
  <si>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</si>
  <si>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</si>
  <si>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</si>
  <si>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</si>
  <si>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</si>
  <si>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</si>
  <si>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</si>
  <si>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</si>
  <si>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</si>
  <si>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</si>
  <si>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</si>
  <si>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</si>
  <si>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</si>
  <si>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</si>
  <si>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</si>
  <si>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</si>
  <si>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</si>
  <si>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</si>
  <si>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</si>
  <si>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</si>
  <si>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</si>
  <si>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</si>
  <si>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</si>
  <si>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30.09.2026</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</si>
  <si>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</si>
  <si>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</si>
  <si>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</si>
  <si>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</si>
  <si>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</si>
  <si>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</si>
  <si>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</si>
  <si>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</si>
  <si>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</si>
  <si>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</si>
  <si>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</si>
  <si>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</si>
  <si>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</si>
  <si>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</si>
  <si>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</si>
  <si>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</si>
  <si>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</si>
  <si>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</si>
  <si>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</si>
  <si>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</si>
  <si>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</si>
  <si>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</si>
  <si>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</si>
  <si>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</si>
  <si>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</si>
  <si>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</si>
  <si>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</si>
  <si>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</si>
  <si>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</si>
  <si>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</si>
  <si>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</si>
  <si>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</si>
  <si>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</si>
  <si>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</si>
  <si>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</si>
  <si>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</si>
  <si>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</si>
  <si>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</si>
  <si>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</si>
  <si>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</si>
  <si>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</si>
  <si>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</si>
  <si>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</si>
  <si>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</si>
  <si>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</si>
  <si>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</si>
  <si>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</si>
  <si>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</si>
  <si>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</si>
  <si>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</si>
  <si>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</si>
  <si>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</si>
  <si>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</si>
  <si>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</si>
  <si>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</si>
  <si>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</si>
  <si>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</si>
  <si>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</si>
  <si>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</si>
  <si>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</si>
  <si>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</si>
  <si>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</si>
  <si>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</si>
  <si>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</si>
  <si>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</si>
  <si>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</si>
  <si>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</si>
  <si>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</si>
  <si>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</si>
  <si>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</si>
  <si>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</si>
  <si>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</si>
  <si>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</si>
  <si>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</si>
  <si>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</si>
  <si>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</si>
  <si>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</si>
  <si>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</si>
  <si>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</si>
  <si>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</si>
  <si>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</si>
  <si>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</si>
  <si>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</si>
  <si>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</si>
  <si>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</si>
  <si>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</si>
  <si>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</si>
  <si>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</si>
  <si>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</si>
  <si>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</si>
  <si>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</si>
  <si>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</si>
  <si>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</si>
  <si>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</si>
  <si>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</si>
  <si>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</si>
  <si>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</si>
  <si>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</si>
  <si>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</si>
  <si>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</si>
  <si>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</si>
  <si>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</si>
  <si>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</si>
  <si>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</si>
  <si>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</si>
  <si>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</si>
  <si>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</si>
  <si>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</si>
  <si>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</si>
  <si>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</si>
  <si>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</si>
  <si>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</si>
  <si>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</si>
  <si>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</si>
  <si>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</si>
  <si>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</si>
  <si>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</si>
  <si>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</si>
  <si>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</si>
  <si>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</si>
  <si>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</si>
  <si>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</si>
  <si>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</si>
  <si>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</si>
  <si>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</si>
  <si>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</si>
  <si>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</si>
  <si>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</si>
  <si>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</si>
  <si>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</si>
  <si>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</si>
  <si>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</si>
  <si>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</si>
  <si>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</si>
  <si>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</si>
  <si>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</si>
  <si>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</si>
  <si>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</si>
  <si>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</si>
  <si>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</si>
  <si>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</si>
  <si>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</si>
  <si>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</si>
  <si>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</si>
  <si>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</si>
  <si>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</si>
  <si>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</si>
  <si>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</si>
  <si>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</si>
  <si>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</si>
  <si>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</si>
  <si>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</si>
  <si>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</si>
  <si>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</si>
  <si>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</si>
  <si>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</si>
  <si>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</si>
  <si>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</si>
  <si>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</si>
  <si>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</si>
  <si>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</si>
  <si>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</si>
  <si>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</si>
  <si>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</si>
  <si>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</si>
  <si>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</si>
  <si>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</si>
  <si>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</si>
  <si>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</si>
  <si>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</si>
  <si>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</si>
  <si>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</si>
  <si>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</si>
  <si>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</si>
  <si>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</si>
  <si>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</si>
  <si>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</si>
  <si>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</si>
  <si>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</si>
  <si>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</si>
  <si>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</si>
  <si>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</si>
  <si>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</si>
  <si>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</si>
  <si>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</si>
  <si>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</si>
  <si>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</si>
  <si>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</si>
  <si>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</si>
  <si>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</si>
  <si>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</si>
  <si>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</si>
  <si>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</si>
  <si>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</si>
  <si>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</si>
  <si>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</si>
  <si>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</si>
  <si>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</si>
  <si>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</si>
  <si>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</si>
  <si>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</si>
  <si>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</si>
  <si>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</si>
  <si>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</si>
  <si>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</si>
  <si>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</si>
  <si>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</si>
  <si>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</si>
  <si>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</si>
  <si>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</si>
  <si>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</si>
  <si>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</si>
  <si>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</si>
  <si>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</si>
  <si>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</si>
  <si>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</si>
  <si>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</si>
  <si>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</si>
  <si>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</si>
  <si>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</si>
  <si>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</si>
  <si>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</si>
  <si>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</si>
  <si>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</si>
  <si>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</si>
  <si>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</si>
  <si>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</si>
  <si>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</si>
  <si>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</si>
  <si>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</si>
  <si>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</si>
  <si>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</si>
  <si>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</si>
  <si>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</si>
  <si>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</si>
  <si>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</si>
  <si>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</si>
  <si>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</si>
  <si>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</si>
  <si>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</si>
  <si>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</si>
  <si>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</si>
  <si>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</si>
  <si>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</si>
  <si>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</si>
  <si>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</si>
  <si>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</si>
  <si>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</si>
  <si>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</si>
  <si>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</si>
  <si>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</si>
  <si>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</si>
  <si>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</si>
  <si>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</si>
  <si>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</si>
  <si>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</si>
  <si>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</si>
  <si>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</si>
  <si>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</si>
  <si>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</si>
  <si>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</si>
  <si>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</si>
  <si>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</si>
  <si>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</si>
  <si>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</si>
  <si>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</si>
  <si>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</si>
  <si>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</si>
  <si>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</si>
  <si>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</si>
  <si>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</si>
  <si>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</si>
  <si>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</si>
  <si>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</si>
  <si>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</si>
  <si>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</si>
  <si>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</si>
  <si>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</si>
  <si>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</si>
  <si>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</si>
  <si>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</si>
  <si>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</si>
  <si>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</si>
  <si>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</si>
  <si>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</si>
  <si>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</si>
  <si>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</si>
  <si>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</si>
  <si>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</si>
  <si>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</si>
  <si>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</si>
  <si>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</si>
  <si>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</si>
  <si>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</si>
  <si>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</si>
  <si>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</si>
  <si>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</si>
  <si>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</si>
  <si>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</si>
  <si>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</si>
  <si>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</si>
  <si>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</si>
  <si>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</si>
  <si>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</si>
  <si>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</si>
  <si>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</si>
  <si>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</si>
  <si>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</si>
  <si>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</si>
  <si>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</si>
  <si>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</si>
  <si>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</si>
  <si>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</si>
  <si>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</si>
  <si>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</si>
  <si>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</si>
  <si>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</si>
  <si>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</si>
  <si>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</si>
  <si>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</si>
  <si>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</si>
  <si>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</si>
  <si>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</si>
  <si>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</si>
  <si>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</si>
  <si>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</si>
  <si>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</si>
  <si>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</si>
  <si>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</si>
  <si>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</si>
  <si>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</si>
  <si>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</si>
  <si>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</si>
  <si>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</si>
  <si>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</si>
  <si>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</si>
  <si>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</si>
  <si>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</si>
  <si>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</si>
  <si>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</si>
  <si>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</si>
  <si>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</si>
  <si>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</si>
  <si>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</si>
  <si>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</si>
  <si>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</si>
  <si>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</si>
  <si>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</si>
  <si>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</si>
  <si>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</si>
  <si>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</si>
  <si>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</si>
  <si>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</si>
  <si>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</si>
  <si>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</si>
  <si>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</si>
  <si>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</si>
  <si>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</si>
  <si>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</si>
  <si>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</si>
  <si>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</si>
  <si>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</si>
  <si>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</si>
  <si>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</si>
  <si>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</si>
  <si>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</si>
  <si>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</si>
  <si>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</si>
  <si>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</si>
  <si>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</si>
  <si>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</si>
  <si>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</si>
  <si>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</si>
  <si>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</si>
  <si>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</si>
  <si>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</si>
  <si>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</si>
  <si>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</si>
  <si>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</si>
  <si>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</si>
  <si>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</si>
  <si>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</si>
  <si>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</si>
  <si>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</si>
  <si>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</si>
  <si>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</si>
  <si>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</si>
  <si>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</si>
  <si>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</si>
  <si>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</si>
  <si>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</si>
  <si>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</si>
  <si>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</si>
  <si>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</si>
  <si>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</si>
  <si>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</si>
  <si>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</si>
  <si>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</si>
  <si>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</si>
  <si>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</si>
  <si>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</si>
  <si>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</si>
  <si>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</si>
  <si>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</si>
  <si>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</si>
  <si>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</si>
  <si>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</si>
  <si>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</si>
  <si>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</si>
  <si>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</si>
  <si>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</si>
  <si>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</si>
  <si>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</si>
  <si>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</si>
  <si>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</si>
  <si>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</si>
  <si>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</si>
  <si>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</si>
  <si>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</si>
  <si>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</si>
  <si>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</si>
  <si>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</si>
  <si>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</si>
  <si>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</si>
  <si>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</si>
  <si>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</si>
  <si>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</si>
  <si>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</si>
  <si>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</si>
  <si>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</si>
  <si>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</si>
  <si>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</si>
  <si>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</si>
  <si>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</si>
  <si>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</si>
  <si>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</si>
  <si>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</si>
  <si>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</si>
  <si>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</si>
  <si>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</si>
  <si>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</si>
  <si>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</si>
  <si>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</si>
  <si>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</si>
  <si>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</si>
  <si>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</si>
  <si>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</si>
  <si>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</si>
  <si>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</si>
  <si>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</si>
  <si>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</si>
  <si>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</si>
  <si>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</si>
  <si>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</si>
  <si>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</si>
  <si>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</si>
  <si>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</si>
  <si>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</si>
  <si>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</si>
  <si>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</si>
  <si>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</si>
  <si>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</si>
  <si>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</si>
  <si>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</si>
  <si>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</si>
  <si>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</si>
  <si>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</si>
  <si>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</si>
  <si>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</si>
  <si>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</si>
  <si>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</si>
  <si>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</si>
  <si>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</si>
  <si>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</si>
  <si>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</si>
  <si>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</si>
  <si>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</si>
  <si>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</si>
  <si>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</si>
  <si>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</si>
  <si>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</si>
  <si>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</si>
  <si>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</si>
  <si>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</si>
  <si>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</si>
  <si>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</si>
  <si>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</si>
  <si>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</si>
  <si>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</si>
  <si>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</si>
  <si>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</si>
  <si>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</si>
  <si>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</si>
  <si>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</si>
  <si>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</si>
  <si>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</si>
  <si>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</si>
  <si>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</si>
  <si>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</si>
  <si>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</si>
  <si>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</si>
  <si>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</si>
  <si>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</si>
  <si>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</si>
  <si>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</si>
  <si>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</si>
  <si>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</si>
  <si>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</si>
  <si>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</si>
  <si>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</si>
  <si>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</si>
  <si>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</si>
  <si>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</si>
  <si>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</si>
  <si>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</si>
  <si>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</si>
  <si>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</si>
  <si>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</si>
  <si>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</si>
  <si>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</si>
  <si>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</si>
  <si>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</si>
  <si>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</si>
  <si>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</si>
  <si>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</si>
  <si>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</si>
  <si>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</si>
  <si>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</si>
  <si>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</si>
  <si>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</si>
  <si>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</si>
  <si>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</si>
  <si>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</si>
  <si>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</si>
  <si>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</si>
  <si>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</si>
  <si>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</si>
  <si>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</si>
  <si>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</si>
  <si>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</si>
  <si>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</si>
  <si>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</si>
  <si>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</si>
  <si>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</si>
  <si>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</si>
  <si>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</si>
  <si>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</si>
  <si>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</si>
  <si>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</si>
  <si>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</si>
  <si>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</si>
  <si>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</si>
  <si>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</si>
  <si>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</si>
  <si>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</si>
  <si>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</si>
  <si>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</si>
  <si>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</si>
  <si>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</si>
  <si>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</si>
  <si>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</si>
  <si>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</si>
  <si>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</si>
  <si>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</si>
  <si>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</si>
  <si>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</si>
  <si>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</si>
  <si>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</si>
  <si>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</si>
  <si>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</si>
  <si>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</si>
  <si>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</si>
  <si>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</si>
  <si>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</si>
  <si>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</si>
  <si>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</si>
  <si>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</si>
  <si>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</si>
  <si>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</si>
  <si>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</si>
  <si>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</si>
  <si>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</si>
  <si>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</si>
  <si>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</si>
  <si>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</si>
  <si>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</si>
  <si>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</si>
  <si>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</si>
  <si>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</si>
  <si>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</si>
  <si>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</si>
  <si>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</si>
  <si>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</si>
  <si>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</si>
  <si>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</si>
  <si>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</si>
  <si>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</si>
  <si>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</si>
  <si>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</si>
  <si>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</si>
  <si>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</si>
  <si>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</si>
  <si>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</si>
  <si>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</si>
  <si>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</si>
  <si>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</si>
  <si>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</si>
  <si>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</si>
  <si>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</si>
  <si>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</si>
  <si>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</si>
  <si>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</si>
  <si>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</si>
  <si>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</si>
  <si>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</si>
  <si>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</si>
  <si>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</si>
  <si>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</si>
  <si>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</si>
  <si>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</si>
  <si>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</si>
  <si>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</si>
  <si>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</si>
  <si>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</si>
  <si>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</si>
  <si>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</si>
  <si>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</si>
  <si>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</si>
  <si>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</si>
  <si>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</si>
  <si>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</si>
  <si>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</si>
  <si>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</si>
  <si>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</si>
  <si>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</si>
  <si>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</si>
  <si>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</si>
  <si>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</si>
  <si>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</si>
  <si>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</si>
  <si>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</si>
  <si>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</si>
  <si>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</si>
  <si>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</si>
  <si>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</si>
  <si>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</si>
  <si>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</si>
  <si>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</si>
  <si>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</si>
  <si>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</si>
  <si>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</si>
  <si>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</si>
  <si>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</si>
  <si>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</si>
  <si>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</si>
  <si>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</si>
  <si>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</si>
  <si>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</si>
  <si>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</si>
  <si>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</si>
  <si>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</si>
  <si>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</si>
  <si>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</si>
  <si>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</si>
  <si>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</si>
  <si>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</si>
  <si>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</si>
  <si>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</si>
  <si>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</si>
  <si>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</si>
  <si>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</si>
  <si>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</si>
  <si>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</si>
  <si>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</si>
  <si>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</si>
  <si>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</si>
  <si>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</si>
  <si>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</si>
  <si>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</si>
  <si>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</si>
  <si>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</si>
  <si>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</si>
  <si>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</si>
  <si>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</si>
  <si>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</si>
  <si>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</si>
  <si>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https://regportal-tarif.samregion.ru/lk/files/Files/VsbuTo/a0e44cf2-537a-4220-9a68-659885178b03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</si>
  <si>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</si>
  <si>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</si>
  <si>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</si>
  <si>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</si>
  <si>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</si>
  <si>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</si>
  <si>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</si>
  <si>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</si>
  <si>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</si>
  <si>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</si>
  <si>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</si>
  <si>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</si>
  <si>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</si>
  <si>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</si>
  <si>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</si>
  <si>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</si>
  <si>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00:00 до 00:00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</si>
  <si>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</si>
  <si>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</si>
  <si>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</si>
  <si>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</si>
  <si>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</si>
  <si>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</si>
  <si>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</si>
  <si>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</si>
  <si>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</si>
  <si>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</si>
  <si>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</si>
  <si>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</si>
  <si>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</si>
  <si>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</si>
  <si>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</si>
  <si>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</si>
  <si>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</si>
  <si>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</si>
  <si>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</si>
  <si>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</si>
  <si>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</si>
  <si>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</si>
  <si>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</si>
  <si>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</si>
  <si>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</si>
  <si>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</si>
  <si>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</si>
  <si>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</si>
  <si>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</si>
  <si>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</si>
  <si>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</si>
  <si>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</si>
  <si>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</si>
  <si>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</si>
  <si>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</si>
  <si>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</si>
  <si>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</si>
  <si>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</si>
  <si>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</si>
  <si>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</si>
  <si>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</si>
  <si>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</si>
  <si>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</si>
  <si>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</si>
  <si>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</si>
  <si>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</si>
  <si>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</si>
  <si>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</si>
  <si>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</si>
  <si>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</si>
  <si>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</si>
  <si>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</si>
  <si>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</si>
  <si>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</si>
  <si>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</si>
  <si>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</si>
  <si>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</si>
  <si>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</si>
  <si>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</si>
  <si>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</si>
  <si>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</si>
  <si>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</si>
  <si>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</si>
  <si>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</si>
  <si>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</si>
  <si>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</si>
  <si>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</si>
  <si>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</si>
  <si>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</si>
  <si>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</si>
  <si>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</si>
  <si>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</si>
  <si>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</si>
  <si>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</si>
  <si>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</si>
  <si>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</si>
  <si>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</si>
  <si>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</si>
  <si>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</si>
  <si>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</si>
  <si>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</si>
  <si>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</si>
  <si>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</si>
  <si>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</si>
  <si>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</si>
  <si>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</si>
  <si>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</si>
  <si>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</si>
  <si>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</si>
  <si>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</si>
  <si>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</si>
  <si>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</si>
  <si>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</si>
  <si>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</si>
  <si>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</si>
  <si>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</si>
  <si>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</si>
  <si>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</si>
  <si>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</si>
  <si>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</si>
  <si>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</si>
  <si>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</si>
  <si>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</si>
  <si>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</si>
  <si>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</si>
  <si>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</si>
  <si>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</si>
  <si>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</si>
  <si>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</si>
  <si>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</si>
  <si>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</si>
  <si>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</si>
  <si>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</si>
  <si>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</si>
  <si>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</si>
  <si>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</si>
  <si>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</si>
  <si>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</si>
  <si>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</si>
  <si>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</si>
  <si>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</si>
  <si>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</si>
  <si>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</si>
  <si>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</si>
  <si>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</si>
  <si>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</si>
  <si>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</si>
  <si>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</si>
  <si>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</si>
  <si>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</si>
  <si>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</si>
  <si>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</si>
  <si>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</si>
  <si>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</si>
  <si>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</si>
  <si>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</si>
  <si>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</si>
  <si>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</si>
  <si>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</si>
  <si>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</si>
  <si>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</si>
  <si>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</si>
  <si>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</si>
  <si>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</si>
  <si>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</si>
  <si>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</si>
  <si>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</si>
  <si>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</si>
  <si>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</si>
  <si>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</si>
  <si>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</si>
  <si>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</si>
  <si>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</si>
  <si>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</si>
  <si>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</si>
  <si>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</si>
  <si>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</si>
  <si>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</si>
  <si>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</si>
  <si>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</si>
  <si>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</si>
  <si>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</si>
  <si>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</si>
  <si>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</si>
  <si>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</si>
  <si>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</si>
  <si>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</si>
  <si>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</si>
  <si>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</si>
  <si>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</si>
  <si>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</si>
  <si>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</si>
  <si>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</si>
  <si>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</si>
  <si>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</si>
  <si>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</si>
  <si>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</si>
  <si>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</si>
  <si>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</si>
  <si>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</si>
  <si>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</si>
  <si>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</si>
  <si>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</si>
  <si>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</si>
  <si>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</si>
  <si>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</si>
  <si>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</si>
  <si>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</si>
  <si>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</si>
  <si>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</si>
  <si>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</si>
  <si>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</si>
  <si>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</si>
  <si>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</si>
  <si>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</si>
  <si>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</si>
  <si>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</si>
  <si>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</si>
  <si>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</si>
  <si>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</si>
  <si>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</si>
  <si>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</si>
  <si>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</si>
  <si>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</si>
  <si>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</si>
  <si>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</si>
  <si>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</si>
  <si>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</si>
  <si>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</si>
  <si>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</si>
  <si>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</si>
  <si>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</si>
  <si>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</si>
  <si>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</si>
  <si>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</si>
  <si>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</si>
  <si>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</si>
  <si>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</si>
  <si>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</si>
  <si>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</si>
  <si>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</si>
  <si>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</si>
  <si>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</si>
  <si>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</si>
  <si>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</si>
  <si>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</si>
  <si>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</si>
  <si>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</si>
  <si>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</si>
  <si>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</si>
  <si>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</si>
  <si>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</si>
  <si>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</si>
  <si>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</si>
  <si>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</si>
  <si>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</si>
  <si>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</si>
  <si>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</si>
  <si>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</si>
  <si>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</si>
  <si>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</si>
  <si>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</si>
  <si>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</si>
  <si>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</si>
  <si>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</si>
  <si>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</si>
  <si>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</si>
  <si>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</si>
  <si>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</si>
  <si>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</si>
  <si>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</si>
  <si>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</si>
  <si>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</si>
  <si>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</si>
  <si>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</si>
  <si>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</si>
  <si>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</si>
  <si>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</si>
  <si>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</si>
  <si>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</si>
  <si>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</si>
  <si>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</si>
  <si>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</si>
  <si>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</si>
  <si>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</si>
  <si>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</si>
  <si>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</si>
  <si>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</si>
  <si>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</si>
  <si>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</si>
  <si>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</si>
  <si>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</si>
  <si>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</si>
  <si>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</si>
  <si>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</si>
  <si>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</si>
  <si>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</si>
  <si>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</si>
  <si>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</si>
  <si>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</si>
  <si>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</si>
  <si>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</si>
  <si>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</si>
  <si>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</si>
  <si>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</si>
  <si>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</si>
  <si>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</si>
  <si>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</si>
  <si>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</si>
  <si>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</si>
  <si>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</si>
  <si>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</si>
  <si>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</si>
  <si>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</si>
  <si>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</si>
  <si>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</si>
  <si>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</si>
  <si>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</si>
  <si>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</si>
  <si>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</si>
  <si>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</si>
  <si>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</si>
  <si>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</si>
  <si>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</si>
  <si>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</si>
  <si>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</si>
  <si>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</si>
  <si>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</si>
  <si>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</si>
  <si>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</si>
  <si>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</si>
  <si>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</si>
  <si>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</si>
  <si>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</si>
  <si>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</si>
  <si>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</si>
  <si>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</si>
  <si>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</si>
  <si>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</si>
  <si>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</si>
  <si>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</si>
  <si>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</si>
  <si>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</si>
  <si>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</si>
  <si>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</si>
  <si>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</si>
  <si>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</si>
  <si>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</si>
  <si>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</si>
  <si>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</si>
  <si>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</si>
  <si>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</si>
  <si>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</si>
  <si>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</si>
  <si>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</si>
  <si>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</si>
  <si>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</si>
  <si>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</si>
  <si>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</si>
  <si>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</si>
  <si>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</si>
  <si>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</si>
  <si>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</si>
  <si>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</si>
  <si>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</si>
  <si>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</si>
  <si>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</si>
  <si>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</si>
  <si>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</si>
  <si>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</si>
  <si>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</si>
  <si>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</si>
  <si>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</si>
  <si>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</si>
  <si>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</si>
  <si>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</si>
  <si>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</si>
  <si>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</si>
  <si>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</si>
  <si>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</si>
  <si>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</si>
  <si>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</si>
  <si>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</si>
  <si>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</si>
  <si>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</si>
  <si>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</si>
  <si>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</si>
  <si>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</si>
  <si>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</si>
  <si>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</si>
  <si>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</si>
  <si>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</si>
  <si>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</si>
  <si>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</si>
  <si>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</si>
  <si>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</si>
  <si>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</si>
  <si>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</si>
  <si>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</si>
  <si>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</si>
  <si>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</si>
  <si>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</si>
  <si>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</si>
  <si>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</si>
  <si>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</si>
  <si>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</si>
  <si>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</si>
  <si>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</si>
  <si>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</si>
  <si>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</si>
  <si>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</si>
  <si>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</si>
  <si>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</si>
  <si>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</si>
  <si>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</si>
  <si>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</si>
  <si>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</si>
  <si>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</si>
  <si>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</si>
  <si>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</si>
  <si>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</si>
  <si>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</si>
  <si>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</si>
  <si>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</si>
  <si>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</si>
  <si>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</si>
  <si>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</si>
  <si>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</si>
  <si>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</si>
  <si>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</si>
  <si>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</si>
  <si>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</si>
  <si>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</si>
  <si>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</si>
  <si>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</si>
  <si>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</si>
  <si>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</si>
  <si>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</si>
  <si>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</si>
  <si>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</si>
  <si>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</si>
  <si>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</si>
  <si>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</si>
  <si>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</si>
  <si>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</si>
  <si>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</si>
  <si>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</si>
  <si>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</si>
  <si>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</si>
  <si>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</si>
  <si>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</si>
  <si>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</si>
  <si>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</si>
  <si>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</si>
  <si>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</si>
  <si>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</si>
  <si>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</si>
  <si>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</si>
  <si>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</si>
  <si>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</si>
  <si>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</si>
  <si>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</si>
  <si>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</si>
  <si>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</si>
  <si>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</si>
  <si>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</si>
  <si>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</si>
  <si>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</si>
  <si>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</si>
  <si>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</si>
  <si>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</si>
  <si>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</si>
  <si>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</si>
  <si>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</si>
  <si>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</si>
  <si>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</si>
  <si>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</si>
  <si>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</si>
  <si>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</si>
  <si>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</si>
  <si>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</si>
  <si>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</si>
  <si>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</si>
  <si>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</si>
  <si>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</si>
  <si>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</si>
  <si>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</si>
  <si>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</si>
  <si>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</si>
  <si>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</si>
  <si>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</si>
  <si>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</si>
  <si>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</si>
  <si>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</si>
  <si>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</si>
  <si>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</si>
  <si>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</si>
  <si>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</si>
  <si>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</si>
  <si>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</si>
  <si>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</si>
  <si>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</si>
  <si>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</si>
  <si>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</si>
  <si>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</si>
  <si>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</si>
  <si>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</si>
  <si>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</si>
  <si>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</si>
  <si>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</si>
  <si>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</si>
  <si>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</si>
  <si>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</si>
  <si>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</si>
  <si>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</si>
  <si>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</si>
  <si>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</si>
  <si>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</si>
  <si>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</si>
  <si>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</si>
  <si>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</si>
  <si>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</si>
  <si>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</si>
  <si>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</si>
  <si>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</si>
  <si>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</si>
  <si>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</si>
  <si>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</si>
  <si>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</si>
  <si>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</si>
  <si>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</si>
  <si>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</si>
  <si>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</si>
  <si>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</si>
  <si>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</si>
  <si>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</si>
  <si>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</si>
  <si>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</si>
  <si>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</si>
  <si>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</si>
  <si>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</si>
  <si>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</si>
  <si>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</si>
  <si>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</si>
  <si>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</si>
  <si>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</si>
  <si>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</si>
  <si>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</si>
  <si>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</si>
  <si>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</si>
  <si>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</si>
  <si>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</si>
  <si>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</si>
  <si>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</si>
  <si>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</si>
  <si>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</si>
  <si>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</si>
  <si>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511111111111111111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</si>
  <si>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</si>
  <si>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</si>
  <si>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</si>
  <si>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</si>
  <si>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</si>
  <si>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</si>
  <si>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</si>
  <si>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</si>
  <si>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</si>
  <si>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</si>
  <si>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</si>
  <si>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</si>
  <si>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</si>
  <si>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</si>
  <si>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</si>
  <si>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</si>
  <si>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</si>
  <si>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3011111111111111111</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</si>
  <si>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</si>
  <si>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</si>
  <si>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</si>
  <si>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</si>
  <si>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</si>
  <si>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</si>
  <si>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</si>
  <si>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</si>
  <si>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</si>
  <si>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</si>
  <si>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</si>
  <si>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</si>
  <si>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</si>
  <si>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</si>
  <si>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</si>
  <si>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</si>
  <si>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</si>
  <si>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</si>
  <si>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</si>
  <si>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</si>
  <si>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</si>
  <si>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</si>
  <si>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</si>
  <si>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</si>
  <si>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</si>
  <si>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</si>
  <si>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</si>
  <si>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</si>
  <si>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</si>
  <si>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</si>
  <si>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</si>
  <si>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</si>
  <si>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</si>
  <si>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</si>
  <si>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</si>
  <si>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</si>
  <si>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</si>
  <si>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</si>
  <si>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</si>
  <si>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</si>
  <si>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</si>
  <si>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</si>
  <si>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</si>
  <si>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</si>
  <si>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</si>
  <si>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</si>
  <si>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</si>
  <si>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</si>
  <si>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</si>
  <si>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</si>
  <si>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</si>
  <si>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</si>
  <si>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</si>
  <si>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</si>
  <si>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</si>
  <si>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</si>
  <si>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</si>
  <si>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</si>
  <si>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</si>
  <si>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</si>
  <si>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</si>
  <si>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</si>
  <si>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</si>
  <si>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</si>
  <si>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</si>
  <si>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</si>
  <si>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</si>
  <si>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</si>
  <si>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</si>
  <si>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</si>
  <si>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</si>
  <si>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</si>
  <si>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</si>
  <si>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</si>
  <si>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</si>
  <si>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</si>
  <si>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</si>
  <si>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</si>
  <si>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</si>
  <si>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</si>
  <si>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</si>
  <si>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</si>
  <si>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</si>
  <si>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</si>
  <si>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</si>
  <si>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</si>
  <si>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</si>
  <si>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</si>
  <si>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</si>
  <si>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</si>
  <si>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</si>
  <si>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</si>
  <si>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</si>
  <si>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</si>
  <si>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</si>
  <si>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</si>
  <si>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</si>
  <si>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</si>
  <si>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</si>
  <si>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</si>
  <si>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</si>
  <si>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</si>
  <si>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</si>
  <si>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</si>
  <si>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</si>
  <si>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</si>
  <si>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</si>
  <si>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</si>
  <si>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</si>
  <si>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</si>
  <si>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</si>
  <si>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</si>
  <si>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</si>
  <si>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</si>
  <si>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</si>
  <si>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</si>
  <si>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</si>
  <si>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</si>
  <si>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</si>
  <si>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</si>
  <si>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</si>
  <si>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</si>
  <si>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</si>
  <si>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</si>
  <si>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</si>
  <si>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</si>
  <si>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</si>
  <si>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</si>
  <si>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</si>
  <si>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</si>
  <si>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</si>
  <si>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</si>
  <si>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</si>
  <si>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</si>
  <si>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</si>
  <si>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</si>
  <si>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</si>
  <si>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</si>
  <si>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</si>
  <si>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</si>
  <si>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</si>
  <si>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</si>
  <si>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</si>
  <si>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</si>
  <si>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</si>
  <si>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</si>
  <si>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</si>
  <si>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</si>
  <si>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</si>
  <si>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</si>
  <si>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</si>
  <si>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</si>
  <si>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</si>
  <si>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</si>
  <si>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</si>
  <si>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</si>
  <si>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</si>
  <si>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</si>
  <si>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</si>
  <si>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</si>
  <si>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</si>
  <si>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</si>
  <si>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</si>
  <si>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</si>
  <si>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</si>
  <si>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</si>
  <si>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</si>
  <si>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</si>
  <si>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</si>
  <si>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</si>
  <si>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</si>
  <si>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</si>
  <si>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</si>
  <si>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</si>
  <si>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</si>
  <si>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</si>
  <si>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</si>
  <si>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</si>
  <si>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</si>
  <si>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</si>
  <si>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</si>
  <si>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</si>
  <si>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</si>
  <si>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</si>
  <si>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</si>
  <si>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</si>
  <si>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</si>
  <si>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</si>
  <si>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</si>
  <si>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</si>
  <si>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</si>
  <si>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</si>
  <si>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третьего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</si>
  <si>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</si>
  <si>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</si>
  <si>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</si>
  <si>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</si>
  <si>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</si>
  <si>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</si>
  <si>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</si>
  <si>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</si>
  <si>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</si>
  <si>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</si>
  <si>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</si>
  <si>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</si>
  <si>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</si>
  <si>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</si>
  <si>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</si>
  <si>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</si>
  <si>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</si>
  <si>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</si>
  <si>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</si>
  <si>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</si>
  <si>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</si>
  <si>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</si>
  <si>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</si>
  <si>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</si>
  <si>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</si>
  <si>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</si>
  <si>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</si>
  <si>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</si>
  <si>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</si>
  <si>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</si>
  <si>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</si>
  <si>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</si>
  <si>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</si>
  <si>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</si>
  <si>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</si>
  <si>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</si>
  <si>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</si>
  <si>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</si>
  <si>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</si>
  <si>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</si>
  <si>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</si>
  <si>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</si>
  <si>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</si>
  <si>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</si>
  <si>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</si>
  <si>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</si>
  <si>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</si>
  <si>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</si>
  <si>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</si>
  <si>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</si>
  <si>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</si>
  <si>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</si>
  <si>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</si>
  <si>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</si>
  <si>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</si>
  <si>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</si>
  <si>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</si>
  <si>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</si>
  <si>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</si>
  <si>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</si>
  <si>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</si>
  <si>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</si>
  <si>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</si>
  <si>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</si>
  <si>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</si>
  <si>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</si>
  <si>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</si>
  <si>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</si>
  <si>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</si>
  <si>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</si>
  <si>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</si>
  <si>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</si>
  <si>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</si>
  <si>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</si>
  <si>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</si>
  <si>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</si>
  <si>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</si>
  <si>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</si>
  <si>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</si>
  <si>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</si>
  <si>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</si>
  <si>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</si>
  <si>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</si>
  <si>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</si>
  <si>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</si>
  <si>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</si>
  <si>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</si>
  <si>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</si>
  <si>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</si>
  <si>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</si>
  <si>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</si>
  <si>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</si>
  <si>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</si>
  <si>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</si>
  <si>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</si>
  <si>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</si>
  <si>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</si>
  <si>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</si>
  <si>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</si>
  <si>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</si>
  <si>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</si>
  <si>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</si>
  <si>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</si>
  <si>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</si>
  <si>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</si>
  <si>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</si>
  <si>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</si>
  <si>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</si>
  <si>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</si>
  <si>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</si>
  <si>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</si>
  <si>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</si>
  <si>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</si>
  <si>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</si>
  <si>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</si>
  <si>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</si>
  <si>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</si>
  <si>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</si>
  <si>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</si>
  <si>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</si>
  <si>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</si>
  <si>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</si>
  <si>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</si>
  <si>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</si>
  <si>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</si>
  <si>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</si>
  <si>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</si>
  <si>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</si>
  <si>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</si>
  <si>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</si>
  <si>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</si>
  <si>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</si>
  <si>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</si>
  <si>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</si>
  <si>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</si>
  <si>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</si>
  <si>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</si>
  <si>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</si>
  <si>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</si>
  <si>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</si>
  <si>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</si>
  <si>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</si>
  <si>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</si>
  <si>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</si>
  <si>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</si>
  <si>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</si>
  <si>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</si>
  <si>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</si>
  <si>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</si>
  <si>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</si>
  <si>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</si>
  <si>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</si>
  <si>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</si>
  <si>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</si>
  <si>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</si>
  <si>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</si>
  <si>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</si>
  <si>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</si>
  <si>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</si>
  <si>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</si>
  <si>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</si>
  <si>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</si>
  <si>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</si>
  <si>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</si>
  <si>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</si>
  <si>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</si>
  <si>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</si>
  <si>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</si>
  <si>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</si>
  <si>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</si>
  <si>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</si>
  <si>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</si>
  <si>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</si>
  <si>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</si>
  <si>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</si>
  <si>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</si>
  <si>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</si>
  <si>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</si>
  <si>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</si>
  <si>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</si>
  <si>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</si>
  <si>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</si>
  <si>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</si>
  <si>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</si>
  <si>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</si>
  <si>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</si>
  <si>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</si>
  <si>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</si>
  <si>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</si>
  <si>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</si>
  <si>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</si>
  <si>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</si>
  <si>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</si>
  <si>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</si>
  <si>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</si>
  <si>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</si>
  <si>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</si>
  <si>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</si>
  <si>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</si>
  <si>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</si>
  <si>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</si>
  <si>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</si>
  <si>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</si>
  <si>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</si>
  <si>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</si>
  <si>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</si>
  <si>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</si>
  <si>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</si>
  <si>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</si>
  <si>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</si>
  <si>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</si>
  <si>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</si>
  <si>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</si>
  <si>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</si>
  <si>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</si>
  <si>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</si>
  <si>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</si>
  <si>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</si>
  <si>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</si>
  <si>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</si>
  <si>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</si>
  <si>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</si>
  <si>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</si>
  <si>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</si>
  <si>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</si>
  <si>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</si>
  <si>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</si>
  <si>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</si>
  <si>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</si>
  <si>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</si>
  <si>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</si>
  <si>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</si>
  <si>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</si>
  <si>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</si>
  <si>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</si>
  <si>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</si>
  <si>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</si>
  <si>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</si>
  <si>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</si>
  <si>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</si>
  <si>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</si>
  <si>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</si>
  <si>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</si>
  <si>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</si>
  <si>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</si>
  <si>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</si>
  <si>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</si>
  <si>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</si>
  <si>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</si>
  <si>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</si>
  <si>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</si>
  <si>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</si>
  <si>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</si>
  <si>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</si>
  <si>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</si>
  <si>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</si>
  <si>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</si>
  <si>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</si>
  <si>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</si>
  <si>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</si>
  <si>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</si>
  <si>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</si>
  <si>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</si>
  <si>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</si>
  <si>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</si>
  <si>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</si>
  <si>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</si>
  <si>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</si>
  <si>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</si>
  <si>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</si>
  <si>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</si>
  <si>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</si>
  <si>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</si>
  <si>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</si>
  <si>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</si>
  <si>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</si>
  <si>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</si>
  <si>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</si>
  <si>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</si>
  <si>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</si>
  <si>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</si>
  <si>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</si>
  <si>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</si>
  <si>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</si>
  <si>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</si>
  <si>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</si>
  <si>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</si>
  <si>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</si>
  <si>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</si>
  <si>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</si>
  <si>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</si>
  <si>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</si>
  <si>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</si>
  <si>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</si>
  <si>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</si>
  <si>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</si>
  <si>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</si>
  <si>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</si>
  <si>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</si>
  <si>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</si>
  <si>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</si>
  <si>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</si>
  <si>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</si>
  <si>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</si>
  <si>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</si>
  <si>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</si>
  <si>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</si>
  <si>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</si>
  <si>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</si>
  <si>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</si>
  <si>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</si>
  <si>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</si>
  <si>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</si>
  <si>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</si>
  <si>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</si>
  <si>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</si>
  <si>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</si>
  <si>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</si>
  <si>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</si>
  <si>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</si>
  <si>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</si>
  <si>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</si>
  <si>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</si>
  <si>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</si>
  <si>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</si>
  <si>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</si>
  <si>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</si>
  <si>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</si>
  <si>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</si>
  <si>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</si>
  <si>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</si>
  <si>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</si>
  <si>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</si>
  <si>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</si>
  <si>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</si>
  <si>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</si>
  <si>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</si>
  <si>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</si>
  <si>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</si>
  <si>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</si>
  <si>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</si>
  <si>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</si>
  <si>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</si>
  <si>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</si>
  <si>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</si>
  <si>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</si>
  <si>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</si>
  <si>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</si>
  <si>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</si>
  <si>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</si>
  <si>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</si>
  <si>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</si>
  <si>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</si>
  <si>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</si>
  <si>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</si>
  <si>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</si>
  <si>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</si>
  <si>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</si>
  <si>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</si>
  <si>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</si>
  <si>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</si>
  <si>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</si>
  <si>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</si>
  <si>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</si>
  <si>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</si>
  <si>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</si>
  <si>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</si>
  <si>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</si>
  <si>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</si>
  <si>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</si>
  <si>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</si>
  <si>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</si>
  <si>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</si>
  <si>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</si>
  <si>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</si>
  <si>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</si>
  <si>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</si>
  <si>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</si>
  <si>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</si>
  <si>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</si>
  <si>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</si>
  <si>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</si>
  <si>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</si>
  <si>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</si>
  <si>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</si>
  <si>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</si>
  <si>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</si>
  <si>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</si>
  <si>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</si>
  <si>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</si>
  <si>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</si>
  <si>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</si>
  <si>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</si>
  <si>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</si>
  <si>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</si>
  <si>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</si>
  <si>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</si>
  <si>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</si>
  <si>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</si>
  <si>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</si>
  <si>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</si>
  <si>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</si>
  <si>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</si>
  <si>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</si>
  <si>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</si>
  <si>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</si>
  <si>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</si>
  <si>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</si>
  <si>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</si>
  <si>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</si>
  <si>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</si>
  <si>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</si>
  <si>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</si>
  <si>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</si>
  <si>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</si>
  <si>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</si>
  <si>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</si>
  <si>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</si>
  <si>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</si>
  <si>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</si>
  <si>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</si>
  <si>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</si>
  <si>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</si>
  <si>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</si>
  <si>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</si>
  <si>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</si>
  <si>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</si>
  <si>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</si>
  <si>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</si>
  <si>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</si>
  <si>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</si>
  <si>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</si>
  <si>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</si>
  <si>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</si>
  <si>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</si>
  <si>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</si>
  <si>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</si>
  <si>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</si>
  <si>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</si>
  <si>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</si>
  <si>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</si>
  <si>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</si>
  <si>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</si>
  <si>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</si>
  <si>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</si>
  <si>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</si>
  <si>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</si>
  <si>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</si>
  <si>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</si>
  <si>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</si>
  <si>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</si>
  <si>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</si>
  <si>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</si>
  <si>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</si>
  <si>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</si>
  <si>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</si>
  <si>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</si>
  <si>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</si>
  <si>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</si>
  <si>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</si>
  <si>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</si>
  <si>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</si>
  <si>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</si>
  <si>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</si>
  <si>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</si>
  <si>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</si>
  <si>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</si>
  <si>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</si>
  <si>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</si>
  <si>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</si>
  <si>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</si>
  <si>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</si>
  <si>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</si>
  <si>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</si>
  <si>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</si>
  <si>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</si>
  <si>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</si>
  <si>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</si>
  <si>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</si>
  <si>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</si>
  <si>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</si>
  <si>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</si>
  <si>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</si>
  <si>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</si>
  <si>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</si>
  <si>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</si>
  <si>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</si>
  <si>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</si>
  <si>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</si>
  <si>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</si>
  <si>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</si>
  <si>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</si>
  <si>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</si>
  <si>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</si>
  <si>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</si>
  <si>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</si>
  <si>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</si>
  <si>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</si>
  <si>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</si>
  <si>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</si>
  <si>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</si>
  <si>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</si>
  <si>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</si>
  <si>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</si>
  <si>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</si>
  <si>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</si>
  <si>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</si>
  <si>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</si>
  <si>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</si>
  <si>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</si>
  <si>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</si>
  <si>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</si>
  <si>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</si>
  <si>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</si>
  <si>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</si>
  <si>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</si>
  <si>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</si>
  <si>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</si>
  <si>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</si>
  <si>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</si>
  <si>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</si>
  <si>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</si>
  <si>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</si>
  <si>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</si>
  <si>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</si>
  <si>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</si>
  <si>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</si>
  <si>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</si>
  <si>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</si>
  <si>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</si>
  <si>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</si>
  <si>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</si>
  <si>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</si>
  <si>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</si>
  <si>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</si>
  <si>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</si>
  <si>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</si>
  <si>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</si>
  <si>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</si>
  <si>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</si>
  <si>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</si>
  <si>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</si>
  <si>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</si>
  <si>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</si>
  <si>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</si>
  <si>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</si>
  <si>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</si>
  <si>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</si>
  <si>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</si>
  <si>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</si>
  <si>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</si>
  <si>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</si>
  <si>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</si>
  <si>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</si>
  <si>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</si>
  <si>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</si>
  <si>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</si>
  <si>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</si>
  <si>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</si>
  <si>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</si>
  <si>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</si>
  <si>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</si>
  <si>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</si>
  <si>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</si>
  <si>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</si>
  <si>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</si>
  <si>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</si>
  <si>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</si>
  <si>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</si>
  <si>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</si>
  <si>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</si>
  <si>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</si>
  <si>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</si>
  <si>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</si>
  <si>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</si>
  <si>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</si>
  <si>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</si>
  <si>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</si>
  <si>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</si>
  <si>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</si>
  <si>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</si>
  <si>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</si>
  <si>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</si>
  <si>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</si>
  <si>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</si>
  <si>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</si>
  <si>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</si>
  <si>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</si>
  <si>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</si>
  <si>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</si>
  <si>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</si>
  <si>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</si>
  <si>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</si>
  <si>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</si>
  <si>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</si>
  <si>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</si>
  <si>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</si>
  <si>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</si>
  <si>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</si>
  <si>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</si>
  <si>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</si>
  <si>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</si>
  <si>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</si>
  <si>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</si>
  <si>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</si>
  <si>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</si>
  <si>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</si>
  <si>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</si>
  <si>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</si>
  <si>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</si>
  <si>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</si>
  <si>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</si>
  <si>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</si>
  <si>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</si>
  <si>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</si>
  <si>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</si>
  <si>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</si>
  <si>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</si>
  <si>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</si>
  <si>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</si>
  <si>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</si>
  <si>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</si>
  <si>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</si>
  <si>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</si>
  <si>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</si>
  <si>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</si>
  <si>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</si>
  <si>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</si>
  <si>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</si>
  <si>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</si>
  <si>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</si>
  <si>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</si>
  <si>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</si>
  <si>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</si>
  <si>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</si>
  <si>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</si>
  <si>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</si>
  <si>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</si>
  <si>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</si>
  <si>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</si>
  <si>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</si>
  <si>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</si>
  <si>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</si>
  <si>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</si>
  <si>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</si>
  <si>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</si>
  <si>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</si>
  <si>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</si>
  <si>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</si>
  <si>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</si>
  <si>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</si>
  <si>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</si>
  <si>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</si>
  <si>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</si>
  <si>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</si>
  <si>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</si>
  <si>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</si>
  <si>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</si>
  <si>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</si>
  <si>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</si>
  <si>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</si>
  <si>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</si>
  <si>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</si>
  <si>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</si>
  <si>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</si>
  <si>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</si>
  <si>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</si>
  <si>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</si>
  <si>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</si>
  <si>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</si>
  <si>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</si>
  <si>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</si>
  <si>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</si>
  <si>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</si>
  <si>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</si>
  <si>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</si>
  <si>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</si>
  <si>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</si>
  <si>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</si>
  <si>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</si>
  <si>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</si>
  <si>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</si>
  <si>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</si>
  <si>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</si>
  <si>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</si>
  <si>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</si>
  <si>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</si>
  <si>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</si>
  <si>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</si>
  <si>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</si>
  <si>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</si>
  <si>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</si>
  <si>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</si>
  <si>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</si>
  <si>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</si>
  <si>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</si>
  <si>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</si>
  <si>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</si>
  <si>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</si>
  <si>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</si>
  <si>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</si>
  <si>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</si>
  <si>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</si>
  <si>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</si>
  <si>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</si>
  <si>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</si>
  <si>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</si>
  <si>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</si>
  <si>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</si>
  <si>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</si>
  <si>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</si>
  <si>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</si>
  <si>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</si>
  <si>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</si>
  <si>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</si>
  <si>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</si>
  <si>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</si>
  <si>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</si>
  <si>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</si>
  <si>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</si>
  <si>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</si>
  <si>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</si>
  <si>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</si>
  <si>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</si>
  <si>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</si>
  <si>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</si>
  <si>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</si>
  <si>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</si>
  <si>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</si>
  <si>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</si>
  <si>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</si>
  <si>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</si>
  <si>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</si>
  <si>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</si>
  <si>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</si>
  <si>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</si>
  <si>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</si>
  <si>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</si>
  <si>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</si>
  <si>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</si>
  <si>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</si>
  <si>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</si>
  <si>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</si>
  <si>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</si>
  <si>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</si>
  <si>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</si>
  <si>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</si>
  <si>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</si>
  <si>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</si>
  <si>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</si>
  <si>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</si>
  <si>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</si>
  <si>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</si>
  <si>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</si>
  <si>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</si>
  <si>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</si>
  <si>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</si>
  <si>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</si>
  <si>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</si>
  <si>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</si>
  <si>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</si>
  <si>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</si>
  <si>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</si>
  <si>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</si>
  <si>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</si>
  <si>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</si>
  <si>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</si>
  <si>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</si>
  <si>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</si>
  <si>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</si>
  <si>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</si>
  <si>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</si>
  <si>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</si>
  <si>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</si>
  <si>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</si>
  <si>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</si>
  <si>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</si>
  <si>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</si>
  <si>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</si>
  <si>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</si>
  <si>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</si>
  <si>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</si>
  <si>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</si>
  <si>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</si>
  <si>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</si>
  <si>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</si>
  <si>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</si>
  <si>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</si>
  <si>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</si>
  <si>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</si>
  <si>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</si>
  <si>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</si>
  <si>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</si>
  <si>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</si>
  <si>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</si>
  <si>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</si>
  <si>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</si>
  <si>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</si>
  <si>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</si>
  <si>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</si>
  <si>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</si>
  <si>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</si>
  <si>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</si>
  <si>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</si>
  <si>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</si>
  <si>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</si>
  <si>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</si>
  <si>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</si>
  <si>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</si>
  <si>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</si>
  <si>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</si>
  <si>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</si>
  <si>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</si>
  <si>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</si>
  <si>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</si>
  <si>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</si>
  <si>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</si>
  <si>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</si>
  <si>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</si>
  <si>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</si>
  <si>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</si>
  <si>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</si>
  <si>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</si>
  <si>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</si>
  <si>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</si>
  <si>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</si>
  <si>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</si>
  <si>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</si>
  <si>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</si>
  <si>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</si>
  <si>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</si>
  <si>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</si>
  <si>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</si>
  <si>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</si>
  <si>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</si>
  <si>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</si>
  <si>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</si>
  <si>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</si>
  <si>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</si>
  <si>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</si>
  <si>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</si>
  <si>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</si>
  <si>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</si>
  <si>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</si>
  <si>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</si>
  <si>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</si>
  <si>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</si>
  <si>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</si>
  <si>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</si>
  <si>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</si>
  <si>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</si>
  <si>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</si>
  <si>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</si>
  <si>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</si>
  <si>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</si>
  <si>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</si>
  <si>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</si>
  <si>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</si>
  <si>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</si>
  <si>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</si>
  <si>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</si>
  <si>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</si>
  <si>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</si>
  <si>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</si>
  <si>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</si>
  <si>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</si>
  <si>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</si>
  <si>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</si>
  <si>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</si>
  <si>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</si>
  <si>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</si>
  <si>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</si>
  <si>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</si>
  <si>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</si>
  <si>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</si>
  <si>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</si>
  <si>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</si>
  <si>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</si>
  <si>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</si>
  <si>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</si>
  <si>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</si>
  <si>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</si>
  <si>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</si>
  <si>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</si>
  <si>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</si>
  <si>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</si>
  <si>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</si>
  <si>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</si>
  <si>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</si>
  <si>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</si>
  <si>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</si>
  <si>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</si>
  <si>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</si>
  <si>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</si>
  <si>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</si>
  <si>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</si>
  <si>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</si>
  <si>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</si>
  <si>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</si>
  <si>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</si>
  <si>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</si>
  <si>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</si>
  <si>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</si>
  <si>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</si>
  <si>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</si>
  <si>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</si>
  <si>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</si>
  <si>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</si>
  <si>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</si>
  <si>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</si>
  <si>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</si>
  <si>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</si>
  <si>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</si>
  <si>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</si>
  <si>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</si>
  <si>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</si>
  <si>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</si>
  <si>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</si>
  <si>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</si>
  <si>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</si>
  <si>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</si>
  <si>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</si>
  <si>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</si>
  <si>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</si>
  <si>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</si>
  <si>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</si>
  <si>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</si>
  <si>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</si>
  <si>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</si>
  <si>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</si>
  <si>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</si>
  <si>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</si>
  <si>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</si>
  <si>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</si>
  <si>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</si>
  <si>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</si>
  <si>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</si>
  <si>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</si>
  <si>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</si>
  <si>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</si>
  <si>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</si>
  <si>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</si>
  <si>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</si>
  <si>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</si>
  <si>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</si>
  <si>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</si>
  <si>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</si>
  <si>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</si>
  <si>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</si>
  <si>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</si>
  <si>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</si>
  <si>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</si>
  <si>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</si>
  <si>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</si>
  <si>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</si>
  <si>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</si>
  <si>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</si>
  <si>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</si>
  <si>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</si>
  <si>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</si>
  <si>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</si>
  <si>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</si>
  <si>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</si>
  <si>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</si>
  <si>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</si>
  <si>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</si>
  <si>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</si>
  <si>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</si>
  <si>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</si>
  <si>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</si>
  <si>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</si>
  <si>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</si>
  <si>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</si>
  <si>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</si>
  <si>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</si>
  <si>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</si>
  <si>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</si>
  <si>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</si>
  <si>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</si>
  <si>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</si>
  <si>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</si>
  <si>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</si>
  <si>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</si>
  <si>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</si>
  <si>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</si>
  <si>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</si>
  <si>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</si>
  <si>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</si>
  <si>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</si>
  <si>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</si>
  <si>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</si>
  <si>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</si>
  <si>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</si>
  <si>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</si>
  <si>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</si>
  <si>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</si>
  <si>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</si>
  <si>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</si>
  <si>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</si>
  <si>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</si>
  <si>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</si>
  <si>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</si>
  <si>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</si>
  <si>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</si>
  <si>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</si>
  <si>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</si>
  <si>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</si>
  <si>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</si>
  <si>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</si>
  <si>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</si>
  <si>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</si>
  <si>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</si>
  <si>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</si>
  <si>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</si>
  <si>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</si>
  <si>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</si>
  <si>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</si>
  <si>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</si>
  <si>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</si>
  <si>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</si>
  <si>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</si>
  <si>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</si>
  <si>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</si>
  <si>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</si>
  <si>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</si>
  <si>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</si>
  <si>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</si>
  <si>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</si>
  <si>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</si>
  <si>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</si>
  <si>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</si>
  <si>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</si>
  <si>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</si>
  <si>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</si>
  <si>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</si>
  <si>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</si>
  <si>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</si>
  <si>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</si>
  <si>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</si>
  <si>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</si>
  <si>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</si>
  <si>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</si>
  <si>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</si>
  <si>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</si>
  <si>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</si>
  <si>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</si>
  <si>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</si>
  <si>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</si>
  <si>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</si>
  <si>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</si>
  <si>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</si>
  <si>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</si>
  <si>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</si>
  <si>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</si>
  <si>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</si>
  <si>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</si>
  <si>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</si>
  <si>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</si>
  <si>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</si>
  <si>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</si>
  <si>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</si>
  <si>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</si>
  <si>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</si>
  <si>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</si>
  <si>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</si>
  <si>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</si>
  <si>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</si>
  <si>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</si>
  <si>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</si>
  <si>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</si>
  <si>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</si>
  <si>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</si>
  <si>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</si>
  <si>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</si>
  <si>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</si>
  <si>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</si>
  <si>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</si>
  <si>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</si>
  <si>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</si>
  <si>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</si>
  <si>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</si>
  <si>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</si>
  <si>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</si>
  <si>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</si>
  <si>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</si>
  <si>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</si>
  <si>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</si>
  <si>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</si>
  <si>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</si>
  <si>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</si>
  <si>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</si>
  <si>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</si>
  <si>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</si>
  <si>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</si>
  <si>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</si>
  <si>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</si>
  <si>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</si>
  <si>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</si>
  <si>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</si>
  <si>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</si>
  <si>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</si>
  <si>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</si>
  <si>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</si>
  <si>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</si>
  <si>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</si>
  <si>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</si>
  <si>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</si>
  <si>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</si>
  <si>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</si>
  <si>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</si>
  <si>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</si>
  <si>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</si>
  <si>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</si>
  <si>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</si>
  <si>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</si>
  <si>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</si>
  <si>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</si>
  <si>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</si>
  <si>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</si>
  <si>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</si>
  <si>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</si>
  <si>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</si>
  <si>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</si>
  <si>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</si>
  <si>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</si>
  <si>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</si>
  <si>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</si>
  <si>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</si>
  <si>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</si>
  <si>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</si>
  <si>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</si>
  <si>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</si>
  <si>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</si>
  <si>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</si>
  <si>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</si>
  <si>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</si>
  <si>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</si>
  <si>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</si>
  <si>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</si>
  <si>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</si>
  <si>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</si>
  <si>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</si>
  <si>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</si>
  <si>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</si>
  <si>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</si>
  <si>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</si>
  <si>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</si>
  <si>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</si>
  <si>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</si>
  <si>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</si>
  <si>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</si>
  <si>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</si>
  <si>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</si>
  <si>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</si>
  <si>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</si>
  <si>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</si>
  <si>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</si>
  <si>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</si>
  <si>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</si>
  <si>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</si>
  <si>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</si>
  <si>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</si>
  <si>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</si>
  <si>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</si>
  <si>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</si>
  <si>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</si>
  <si>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</si>
  <si>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</si>
  <si>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</si>
  <si>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</si>
  <si>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</si>
  <si>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</si>
  <si>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</si>
  <si>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</si>
  <si>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</si>
  <si>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</si>
  <si>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</si>
  <si>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</si>
  <si>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</si>
  <si>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</si>
  <si>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</si>
  <si>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</si>
  <si>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</si>
  <si>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</si>
  <si>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</si>
  <si>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</si>
  <si>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</si>
  <si>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</si>
  <si>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</si>
  <si>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</si>
  <si>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</si>
  <si>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</si>
  <si>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</si>
  <si>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19-08-2025 00:00:00</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</si>
  <si>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</si>
  <si>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</si>
  <si>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</si>
  <si>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</si>
  <si>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</si>
  <si>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</si>
  <si>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</si>
  <si>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</si>
  <si>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</si>
  <si>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</si>
  <si>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</si>
  <si>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</si>
  <si>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</si>
  <si>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</si>
  <si>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</si>
  <si>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</si>
  <si>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</si>
  <si>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</si>
  <si>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</si>
  <si>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</si>
  <si>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</si>
  <si>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</si>
  <si>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</si>
  <si>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</si>
  <si>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</si>
  <si>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</si>
  <si>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</si>
  <si>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</si>
  <si>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</si>
  <si>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</si>
  <si>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</si>
  <si>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</si>
  <si>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</si>
  <si>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</si>
  <si>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</si>
  <si>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</si>
  <si>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</si>
  <si>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</si>
  <si>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</si>
  <si>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</si>
  <si>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</si>
  <si>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</si>
  <si>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</si>
  <si>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</si>
  <si>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</si>
  <si>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</si>
  <si>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</si>
  <si>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</si>
  <si>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</si>
  <si>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</si>
  <si>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</si>
  <si>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</si>
  <si>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</si>
  <si>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</si>
  <si>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</si>
  <si>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</si>
  <si>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</si>
  <si>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</si>
  <si>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</si>
  <si>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</si>
  <si>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</si>
  <si>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</si>
  <si>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</si>
  <si>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</si>
  <si>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</si>
  <si>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</si>
  <si>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</si>
  <si>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</si>
  <si>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</si>
  <si>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</si>
  <si>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</si>
  <si>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</si>
  <si>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</si>
  <si>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</si>
  <si>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</si>
  <si>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</si>
  <si>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</si>
  <si>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</si>
  <si>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</si>
  <si>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</si>
  <si>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</si>
  <si>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</si>
  <si>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</si>
  <si>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</si>
  <si>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</si>
  <si>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</si>
  <si>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</si>
  <si>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</si>
  <si>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</si>
  <si>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</si>
  <si>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</si>
  <si>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</si>
  <si>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</si>
  <si>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</si>
  <si>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</si>
  <si>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</si>
  <si>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</si>
  <si>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</si>
  <si>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</si>
  <si>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</si>
  <si>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</si>
  <si>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</si>
  <si>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</si>
  <si>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</si>
  <si>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</si>
  <si>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</si>
  <si>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</si>
  <si>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</si>
  <si>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</si>
  <si>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</si>
  <si>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</si>
  <si>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</si>
  <si>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</si>
  <si>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</si>
  <si>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</si>
  <si>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</si>
  <si>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</si>
  <si>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</si>
  <si>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</si>
  <si>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</si>
  <si>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</si>
  <si>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</si>
  <si>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</si>
  <si>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</si>
  <si>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</si>
  <si>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07-03-2025 00:00:00</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</si>
  <si>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</si>
  <si>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</si>
  <si>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</si>
  <si>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</si>
  <si>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</si>
  <si>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</si>
  <si>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</si>
  <si>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</si>
  <si>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</si>
  <si>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</si>
  <si>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</si>
  <si>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</si>
  <si>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</si>
  <si>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</si>
  <si>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</si>
  <si>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</si>
  <si>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</si>
  <si>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</si>
  <si>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</si>
  <si>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</si>
  <si>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</si>
  <si>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</si>
  <si>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</si>
  <si>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</si>
  <si>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</si>
  <si>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</si>
  <si>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</si>
  <si>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</si>
  <si>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</si>
  <si>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</si>
  <si>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</si>
  <si>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</si>
  <si>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</si>
  <si>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</si>
  <si>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</si>
  <si>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</si>
  <si>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</si>
  <si>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</si>
  <si>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</si>
  <si>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</si>
  <si>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</si>
  <si>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</si>
  <si>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</si>
  <si>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</si>
  <si>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</si>
  <si>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</si>
  <si>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</si>
  <si>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</si>
  <si>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</si>
  <si>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</si>
  <si>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</si>
  <si>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</si>
  <si>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</si>
  <si>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</si>
  <si>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</si>
  <si>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22-10-2025 00:00:00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</si>
  <si>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</si>
  <si>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</si>
  <si>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</si>
  <si>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</si>
  <si>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</si>
  <si>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</si>
  <si>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</si>
  <si>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</si>
  <si>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</si>
  <si>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</si>
  <si>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</si>
  <si>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</si>
  <si>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</si>
  <si>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</si>
  <si>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</si>
  <si>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</si>
  <si>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</si>
  <si>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</si>
  <si>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</si>
  <si>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</si>
  <si>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</si>
  <si>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</si>
  <si>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</si>
  <si>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</si>
  <si>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</si>
  <si>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</si>
  <si>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</si>
  <si>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</si>
  <si>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</si>
  <si>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</si>
  <si>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</si>
  <si>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</si>
  <si>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</si>
  <si>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</si>
  <si>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</si>
  <si>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</si>
  <si>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</si>
  <si>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</si>
  <si>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</si>
  <si>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</si>
  <si>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</si>
  <si>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</si>
  <si>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</si>
  <si>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</si>
  <si>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</si>
  <si>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</si>
  <si>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</si>
  <si>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</si>
  <si>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</si>
  <si>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</si>
  <si>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</si>
  <si>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</si>
  <si>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</si>
  <si>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</si>
  <si>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</si>
  <si>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</si>
  <si>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</si>
  <si>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</si>
  <si>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</si>
  <si>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</si>
  <si>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</si>
  <si>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</si>
  <si>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</si>
  <si>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</si>
  <si>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</si>
  <si>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</si>
  <si>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</si>
  <si>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</si>
  <si>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</si>
  <si>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</si>
  <si>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</si>
  <si>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</si>
  <si>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</si>
  <si>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</si>
  <si>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</si>
  <si>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</si>
  <si>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</si>
  <si>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</si>
  <si>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</si>
  <si>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</si>
  <si>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</si>
  <si>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</si>
  <si>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</si>
  <si>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</si>
  <si>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</si>
  <si>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</si>
  <si>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</si>
  <si>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</si>
  <si>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</si>
  <si>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</si>
  <si>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</si>
  <si>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</si>
  <si>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</si>
  <si>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</si>
  <si>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</si>
  <si>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</si>
  <si>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</si>
  <si>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</si>
  <si>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</si>
  <si>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</si>
  <si>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</si>
  <si>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</si>
  <si>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</si>
  <si>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</si>
  <si>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</si>
  <si>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</si>
  <si>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</si>
  <si>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</si>
  <si>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</si>
  <si>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</si>
  <si>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</si>
  <si>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</si>
  <si>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</si>
  <si>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</si>
  <si>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</si>
  <si>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</si>
  <si>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</si>
  <si>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</si>
  <si>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</si>
  <si>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</si>
  <si>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</si>
  <si>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</si>
  <si>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</si>
  <si>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</si>
  <si>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17-12-2025 00:00:00</t>
  </si>
  <si>
    <t>31699577</t>
  </si>
  <si>
    <t>МП г.о. Самара "Жиллидер"</t>
  </si>
  <si>
    <t>6318301113</t>
  </si>
  <si>
    <t>18-06-1997 00:00:00</t>
  </si>
  <si>
    <t>15-07-2025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</si>
  <si>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</si>
  <si>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</si>
  <si>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</si>
  <si>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</si>
  <si>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</si>
  <si>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</si>
  <si>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</si>
  <si>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</si>
  <si>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</si>
  <si>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</si>
  <si>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</si>
  <si>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</si>
  <si>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</si>
  <si>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</si>
  <si>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</si>
  <si>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</si>
  <si>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</si>
  <si>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31860737</t>
  </si>
  <si>
    <t>ООО "ВиЗО"</t>
  </si>
  <si>
    <t>6330103012</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</si>
  <si>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</si>
  <si>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</si>
  <si>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</si>
  <si>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</si>
  <si>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</si>
  <si>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</si>
  <si>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</si>
  <si>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</si>
  <si>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</si>
  <si>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</si>
  <si>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</si>
  <si>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</si>
  <si>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</si>
  <si>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</si>
  <si>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</si>
  <si>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</si>
  <si>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</si>
  <si>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</si>
  <si>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</si>
  <si>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</si>
  <si>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</si>
  <si>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</si>
  <si>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</si>
  <si>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</si>
  <si>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</si>
  <si>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</si>
  <si>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</si>
  <si>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</si>
  <si>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</si>
  <si>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</si>
  <si>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</si>
  <si>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</si>
  <si>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</si>
  <si>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</si>
  <si>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</si>
  <si>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</si>
  <si>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</si>
  <si>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</si>
  <si>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</si>
  <si>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</si>
  <si>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</si>
  <si>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</si>
  <si>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</si>
  <si>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</si>
  <si>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</si>
  <si>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</si>
  <si>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</si>
  <si>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</si>
  <si>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</si>
  <si>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</si>
  <si>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</si>
  <si>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</si>
  <si>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</si>
  <si>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</si>
  <si>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</si>
  <si>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</si>
  <si>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</si>
  <si>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</si>
  <si>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</si>
  <si>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</si>
  <si>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</si>
  <si>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</si>
  <si>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</si>
  <si>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</si>
  <si>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</si>
  <si>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</si>
  <si>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</si>
  <si>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</si>
  <si>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</si>
  <si>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</si>
  <si>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</si>
  <si>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</si>
  <si>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</si>
  <si>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</si>
  <si>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</si>
  <si>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</si>
  <si>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</si>
  <si>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</si>
  <si>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</si>
  <si>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</si>
  <si>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</si>
  <si>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</si>
  <si>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</si>
  <si>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</si>
  <si>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</si>
  <si>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</si>
  <si>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</si>
  <si>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</si>
  <si>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</si>
  <si>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</si>
  <si>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</si>
  <si>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</si>
  <si>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</si>
  <si>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</si>
  <si>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</si>
  <si>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</si>
  <si>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</si>
  <si>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</si>
  <si>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</si>
  <si>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</si>
  <si>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</si>
  <si>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</si>
  <si>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</si>
  <si>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</si>
  <si>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</si>
  <si>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</si>
  <si>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</si>
  <si>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</si>
  <si>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</si>
  <si>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</si>
  <si>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</si>
  <si>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</si>
  <si>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</si>
  <si>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</si>
  <si>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</si>
  <si>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</si>
  <si>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</si>
  <si>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</si>
  <si>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</si>
  <si>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</si>
  <si>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</si>
  <si>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</si>
  <si>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</si>
  <si>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</si>
  <si>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</si>
  <si>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</si>
  <si>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</si>
  <si>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</si>
  <si>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</si>
  <si>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</si>
  <si>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</si>
  <si>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</si>
  <si>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</si>
  <si>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</si>
  <si>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</si>
  <si>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</si>
  <si>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</si>
  <si>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</si>
  <si>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</si>
  <si>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</si>
  <si>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</si>
  <si>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</si>
  <si>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</si>
  <si>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</si>
  <si>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</si>
  <si>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</si>
  <si>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</si>
  <si>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</si>
  <si>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</si>
  <si>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</si>
  <si>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</si>
  <si>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</si>
  <si>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</si>
  <si>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</si>
  <si>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</si>
  <si>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</si>
  <si>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</si>
  <si>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</si>
  <si>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</si>
  <si>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</si>
  <si>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</si>
  <si>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</si>
  <si>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</si>
  <si>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</si>
  <si>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</si>
  <si>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</si>
  <si>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</si>
  <si>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</si>
  <si>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</si>
  <si>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</si>
  <si>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</si>
  <si>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</si>
  <si>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</si>
  <si>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</si>
  <si>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</si>
  <si>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</si>
  <si>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</si>
  <si>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</si>
  <si>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</si>
  <si>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</si>
  <si>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</si>
  <si>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</si>
  <si>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</si>
  <si>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</si>
  <si>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</si>
  <si>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</si>
  <si>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</si>
  <si>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</si>
  <si>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</si>
  <si>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</si>
  <si>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</si>
  <si>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</si>
  <si>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</si>
  <si>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</si>
  <si>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</si>
  <si>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</si>
  <si>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</si>
  <si>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</si>
  <si>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</si>
  <si>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</si>
  <si>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</si>
  <si>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</si>
  <si>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</si>
  <si>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</si>
  <si>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</si>
  <si>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</si>
  <si>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</si>
  <si>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</si>
  <si>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</si>
  <si>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</si>
  <si>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</si>
  <si>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</si>
  <si>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</si>
  <si>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</si>
  <si>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</si>
  <si>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</si>
  <si>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</si>
  <si>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</si>
  <si>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</si>
  <si>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</si>
  <si>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</si>
  <si>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</si>
  <si>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</si>
  <si>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</si>
  <si>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</si>
  <si>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</si>
  <si>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</si>
  <si>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</si>
  <si>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</si>
  <si>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</si>
  <si>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</si>
  <si>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</si>
  <si>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</si>
  <si>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</si>
  <si>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</si>
  <si>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</si>
  <si>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</si>
  <si>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</si>
  <si>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</si>
  <si>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</si>
  <si>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</si>
  <si>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</si>
  <si>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</si>
  <si>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</si>
  <si>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</si>
  <si>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</si>
  <si>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</si>
  <si>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</si>
  <si>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</si>
  <si>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</si>
  <si>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</si>
  <si>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</si>
  <si>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</si>
  <si>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</si>
  <si>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</si>
  <si>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</si>
  <si>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</si>
  <si>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</si>
  <si>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</si>
  <si>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</si>
  <si>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</si>
  <si>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</si>
  <si>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</si>
  <si>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</si>
  <si>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</si>
  <si>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</si>
  <si>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</si>
  <si>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</si>
  <si>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</si>
  <si>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</si>
  <si>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</si>
  <si>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</si>
  <si>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</si>
  <si>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</si>
  <si>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</si>
  <si>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</si>
  <si>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</si>
  <si>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</si>
  <si>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</si>
  <si>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</si>
  <si>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</si>
  <si>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</si>
  <si>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</si>
  <si>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</si>
  <si>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</si>
  <si>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</si>
  <si>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</si>
  <si>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</si>
  <si>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</si>
  <si>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</si>
  <si>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</si>
  <si>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</si>
  <si>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</si>
  <si>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</si>
  <si>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</si>
  <si>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</si>
  <si>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</si>
  <si>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</si>
  <si>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</si>
  <si>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</si>
  <si>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</si>
  <si>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</si>
  <si>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</si>
  <si>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</si>
  <si>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</si>
  <si>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</si>
  <si>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</si>
  <si>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</si>
  <si>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</si>
  <si>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</si>
  <si>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</si>
  <si>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</si>
  <si>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</si>
  <si>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</si>
  <si>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</si>
  <si>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</si>
  <si>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</si>
  <si>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</si>
  <si>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</si>
  <si>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</si>
  <si>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</si>
  <si>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</si>
  <si>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</si>
  <si>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</si>
  <si>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</si>
  <si>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</si>
  <si>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</si>
  <si>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</si>
  <si>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</si>
  <si>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</si>
  <si>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</si>
  <si>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</si>
  <si>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</si>
  <si>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</si>
  <si>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</si>
  <si>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</si>
  <si>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</si>
  <si>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</si>
  <si>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</si>
  <si>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</si>
  <si>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</si>
  <si>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</si>
  <si>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</si>
  <si>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</si>
  <si>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</si>
  <si>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</si>
  <si>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</si>
  <si>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</si>
  <si>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</si>
  <si>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</si>
  <si>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</si>
  <si>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</si>
  <si>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</si>
  <si>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</si>
  <si>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</si>
  <si>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</si>
  <si>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</si>
  <si>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</si>
  <si>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</si>
  <si>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</si>
  <si>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</si>
  <si>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</si>
  <si>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</si>
  <si>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</si>
  <si>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</si>
  <si>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</si>
  <si>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</si>
  <si>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</si>
  <si>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</si>
  <si>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</si>
  <si>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</si>
  <si>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</si>
  <si>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</si>
  <si>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</si>
  <si>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</si>
  <si>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</si>
  <si>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</si>
  <si>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</si>
  <si>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</si>
  <si>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</si>
  <si>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</si>
  <si>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</si>
  <si>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</si>
  <si>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</si>
  <si>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</si>
  <si>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</si>
  <si>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</si>
  <si>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</si>
  <si>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</si>
  <si>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</si>
  <si>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</si>
  <si>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</si>
  <si>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</si>
  <si>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</si>
  <si>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</si>
  <si>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</si>
  <si>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</si>
  <si>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</si>
  <si>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</si>
  <si>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</si>
  <si>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</si>
  <si>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</si>
  <si>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</si>
  <si>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</si>
  <si>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</si>
  <si>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</si>
  <si>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</si>
  <si>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</si>
  <si>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</si>
  <si>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</si>
  <si>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</si>
  <si>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</si>
  <si>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</si>
  <si>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</si>
  <si>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</si>
  <si>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</si>
  <si>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</si>
  <si>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</si>
  <si>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</si>
  <si>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</si>
  <si>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</si>
  <si>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</si>
  <si>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</si>
  <si>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</si>
  <si>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</si>
  <si>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</si>
  <si>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</si>
  <si>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</si>
  <si>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</si>
  <si>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</si>
  <si>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</si>
  <si>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</si>
  <si>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</si>
  <si>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</si>
  <si>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</si>
  <si>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</si>
  <si>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</si>
  <si>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</si>
  <si>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</si>
  <si>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</si>
  <si>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</si>
  <si>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</si>
  <si>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</si>
  <si>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</si>
  <si>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</si>
  <si>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</si>
  <si>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</si>
  <si>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</si>
  <si>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</si>
  <si>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</si>
  <si>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</si>
  <si>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</si>
  <si>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</si>
  <si>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</si>
  <si>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</si>
  <si>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</si>
  <si>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</si>
  <si>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</si>
  <si>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</si>
  <si>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</si>
  <si>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</si>
  <si>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</si>
  <si>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</si>
  <si>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</si>
  <si>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</si>
  <si>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</si>
  <si>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</si>
  <si>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</si>
  <si>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</si>
  <si>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</si>
  <si>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</si>
  <si>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</si>
  <si>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</si>
  <si>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</si>
  <si>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</si>
  <si>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</si>
  <si>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</si>
  <si>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</si>
  <si>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</si>
  <si>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</si>
  <si>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</si>
  <si>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</si>
  <si>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</si>
  <si>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</si>
  <si>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</si>
  <si>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</si>
  <si>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</si>
  <si>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</si>
  <si>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</si>
  <si>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</si>
  <si>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</si>
  <si>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</si>
  <si>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</si>
  <si>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</si>
  <si>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</si>
  <si>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</si>
  <si>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</si>
  <si>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</si>
  <si>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</si>
  <si>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</si>
  <si>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</si>
  <si>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</si>
  <si>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</si>
  <si>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</si>
  <si>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</si>
  <si>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</si>
  <si>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</si>
  <si>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</si>
  <si>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</si>
  <si>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</si>
  <si>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</si>
  <si>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</si>
  <si>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</si>
  <si>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</si>
  <si>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</si>
  <si>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</si>
  <si>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</si>
  <si>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</si>
  <si>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</si>
  <si>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</si>
  <si>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</si>
  <si>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</si>
  <si>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</si>
  <si>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</si>
  <si>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</si>
  <si>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</si>
  <si>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</si>
  <si>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</si>
  <si>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</si>
  <si>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</si>
  <si>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</si>
  <si>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</si>
  <si>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</si>
  <si>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</si>
  <si>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</si>
  <si>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</si>
  <si>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</si>
  <si>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</si>
  <si>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</si>
  <si>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</si>
  <si>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</si>
  <si>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</si>
  <si>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</si>
  <si>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</si>
  <si>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</si>
  <si>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</si>
  <si>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</si>
  <si>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</si>
  <si>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</si>
  <si>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</si>
  <si>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</si>
  <si>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</si>
  <si>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</si>
  <si>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</si>
  <si>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</si>
  <si>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</si>
  <si>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</si>
  <si>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</si>
  <si>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</si>
  <si>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</si>
  <si>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</si>
  <si>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</si>
  <si>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</si>
  <si>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</si>
  <si>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</si>
  <si>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</si>
  <si>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</si>
  <si>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</si>
  <si>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</si>
  <si>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</si>
  <si>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</si>
  <si>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</si>
  <si>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</si>
  <si>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</si>
  <si>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</si>
  <si>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</si>
  <si>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</si>
  <si>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</si>
  <si>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</si>
  <si>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</si>
  <si>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</si>
  <si>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</si>
  <si>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</si>
  <si>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</si>
  <si>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</si>
  <si>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</si>
  <si>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</si>
  <si>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</si>
  <si>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</si>
  <si>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</si>
  <si>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</si>
  <si>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</si>
  <si>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</si>
  <si>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</si>
  <si>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</si>
  <si>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</si>
  <si>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</si>
  <si>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</si>
  <si>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</si>
  <si>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</si>
  <si>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</si>
  <si>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</si>
  <si>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</si>
  <si>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</si>
  <si>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</si>
  <si>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</si>
  <si>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</si>
  <si>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</si>
  <si>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</si>
  <si>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</si>
  <si>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</si>
  <si>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</si>
  <si>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</si>
  <si>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</si>
  <si>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</si>
  <si>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</si>
  <si>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</si>
  <si>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</si>
  <si>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</si>
  <si>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</si>
  <si>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</si>
  <si>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</si>
  <si>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</si>
  <si>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</si>
  <si>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</si>
  <si>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</si>
  <si>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</si>
  <si>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</si>
  <si>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</si>
  <si>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</si>
  <si>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</si>
  <si>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</si>
  <si>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</si>
  <si>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</si>
  <si>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</si>
  <si>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</si>
  <si>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</si>
  <si>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</si>
  <si>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</si>
  <si>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</si>
  <si>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</si>
  <si>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</si>
  <si>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</si>
  <si>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</si>
  <si>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</si>
  <si>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</si>
  <si>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</si>
  <si>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</si>
  <si>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</si>
  <si>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</si>
  <si>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</si>
  <si>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</si>
  <si>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</si>
  <si>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</si>
  <si>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</si>
  <si>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</si>
  <si>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</si>
  <si>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</si>
  <si>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</si>
  <si>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</si>
  <si>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</si>
  <si>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</si>
  <si>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</si>
  <si>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</si>
  <si>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</si>
  <si>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</si>
  <si>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</si>
  <si>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</si>
  <si>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</si>
  <si>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</si>
  <si>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</si>
  <si>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</si>
  <si>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</si>
  <si>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</si>
  <si>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</si>
  <si>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</si>
  <si>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</si>
  <si>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</si>
  <si>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</si>
  <si>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</si>
  <si>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</si>
  <si>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</si>
  <si>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</si>
  <si>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</si>
  <si>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</si>
  <si>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</si>
  <si>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</si>
  <si>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</si>
  <si>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</si>
  <si>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</si>
  <si>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</si>
  <si>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</si>
  <si>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</si>
  <si>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</si>
  <si>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</si>
  <si>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</si>
  <si>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</si>
  <si>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</si>
  <si>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</si>
  <si>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</si>
  <si>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</si>
  <si>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</si>
  <si>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</si>
  <si>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</si>
  <si>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</si>
  <si>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</si>
  <si>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</si>
  <si>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</si>
  <si>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</si>
  <si>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</si>
  <si>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</si>
  <si>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</si>
  <si>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</si>
  <si>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</si>
  <si>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</si>
  <si>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</si>
  <si>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</si>
  <si>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</si>
  <si>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</si>
  <si>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</si>
  <si>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</si>
  <si>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</si>
  <si>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</si>
  <si>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</si>
  <si>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</si>
  <si>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</si>
  <si>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</si>
  <si>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</si>
  <si>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</si>
  <si>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</si>
  <si>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</si>
  <si>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</si>
  <si>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</si>
  <si>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</si>
  <si>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</si>
  <si>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</si>
  <si>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</si>
  <si>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</si>
  <si>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</si>
  <si>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</si>
  <si>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</si>
  <si>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</si>
  <si>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</si>
  <si>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</si>
  <si>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</si>
  <si>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</si>
  <si>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</si>
  <si>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</si>
  <si>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</si>
  <si>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</si>
  <si>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</si>
  <si>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</si>
  <si>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</si>
  <si>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</si>
  <si>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</si>
  <si>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</si>
  <si>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</si>
  <si>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</si>
  <si>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</si>
  <si>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</si>
  <si>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</si>
  <si>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</si>
  <si>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</si>
  <si>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</si>
  <si>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</si>
  <si>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</si>
  <si>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</si>
  <si>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</si>
  <si>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</si>
  <si>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</si>
  <si>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</si>
  <si>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</si>
  <si>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</si>
  <si>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</si>
  <si>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</si>
  <si>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</si>
  <si>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</si>
  <si>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</si>
  <si>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</si>
  <si>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</si>
  <si>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</si>
  <si>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</si>
  <si>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</si>
  <si>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</si>
  <si>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</si>
  <si>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</si>
  <si>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</si>
  <si>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</si>
  <si>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</si>
  <si>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</si>
  <si>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</si>
  <si>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</si>
  <si>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</si>
  <si>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</si>
  <si>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</si>
  <si>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</si>
  <si>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</si>
  <si>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</si>
  <si>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</si>
  <si>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</si>
  <si>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</si>
  <si>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</si>
  <si>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</si>
  <si>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</si>
  <si>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</si>
  <si>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</si>
  <si>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</si>
  <si>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</si>
  <si>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</si>
  <si>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</si>
  <si>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</si>
  <si>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</si>
  <si>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</si>
  <si>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</si>
  <si>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</si>
  <si>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</si>
  <si>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</si>
  <si>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</si>
  <si>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</si>
  <si>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</si>
  <si>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</si>
  <si>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</si>
  <si>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</si>
  <si>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</si>
  <si>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</si>
  <si>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</si>
  <si>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</si>
  <si>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</si>
  <si>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</si>
  <si>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</si>
  <si>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</si>
  <si>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</si>
  <si>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</si>
  <si>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</si>
  <si>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</si>
  <si>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</si>
  <si>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</si>
  <si>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</si>
  <si>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</si>
  <si>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</si>
  <si>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</si>
  <si>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</si>
  <si>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</si>
  <si>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</si>
  <si>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</si>
  <si>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</si>
  <si>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</si>
  <si>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</si>
  <si>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</si>
  <si>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</si>
  <si>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</si>
  <si>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</si>
  <si>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</si>
  <si>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</si>
  <si>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</si>
  <si>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</si>
  <si>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</si>
  <si>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</si>
  <si>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</si>
  <si>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</si>
  <si>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</si>
  <si>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</si>
  <si>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</si>
  <si>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</si>
  <si>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</si>
  <si>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</si>
  <si>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</si>
  <si>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</si>
  <si>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</si>
  <si>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</si>
  <si>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</si>
  <si>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</si>
  <si>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</si>
  <si>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</si>
  <si>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</si>
  <si>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</si>
  <si>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</si>
  <si>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</si>
  <si>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</si>
  <si>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</si>
  <si>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</si>
  <si>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</si>
  <si>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</si>
  <si>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</si>
  <si>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</si>
  <si>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</si>
  <si>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</si>
  <si>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</si>
  <si>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</si>
  <si>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</si>
  <si>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</si>
  <si>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</si>
  <si>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</si>
  <si>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</si>
  <si>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</si>
  <si>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</si>
  <si>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</si>
  <si>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</si>
  <si>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</si>
  <si>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</si>
  <si>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</si>
  <si>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</si>
  <si>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</si>
  <si>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</si>
  <si>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</si>
  <si>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</si>
  <si>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</si>
  <si>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</si>
  <si>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</si>
  <si>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</si>
  <si>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</si>
  <si>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</si>
  <si>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</si>
  <si>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</si>
  <si>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</si>
  <si>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</si>
  <si>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</si>
  <si>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</si>
  <si>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</si>
  <si>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</si>
  <si>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</si>
  <si>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</si>
  <si>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</si>
  <si>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</si>
  <si>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</si>
  <si>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</si>
  <si>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</si>
  <si>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</si>
  <si>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</si>
  <si>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</si>
  <si>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</si>
  <si>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</si>
  <si>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</si>
  <si>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</si>
  <si>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</si>
  <si>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</si>
  <si>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</si>
  <si>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</si>
  <si>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</si>
  <si>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</si>
  <si>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</si>
  <si>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</si>
  <si>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</si>
  <si>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</si>
  <si>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</si>
  <si>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</si>
  <si>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</si>
  <si>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</si>
  <si>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</si>
  <si>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</si>
  <si>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</si>
  <si>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</si>
  <si>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</si>
  <si>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</si>
  <si>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</si>
  <si>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</si>
  <si>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</si>
  <si>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</si>
  <si>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</si>
  <si>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</si>
  <si>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</si>
  <si>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</si>
  <si>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</si>
  <si>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</si>
  <si>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</si>
  <si>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</si>
  <si>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</si>
  <si>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</si>
  <si>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</si>
  <si>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</si>
  <si>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</si>
  <si>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</si>
  <si>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</si>
  <si>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</si>
  <si>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</si>
  <si>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</si>
  <si>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</si>
  <si>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</si>
  <si>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</si>
  <si>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</si>
  <si>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</si>
  <si>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</si>
  <si>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</si>
  <si>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</si>
  <si>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</si>
  <si>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</si>
  <si>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</si>
  <si>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</si>
  <si>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</si>
  <si>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</si>
  <si>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</si>
  <si>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</si>
  <si>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</si>
  <si>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</si>
  <si>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</si>
  <si>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</si>
  <si>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</si>
  <si>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</si>
  <si>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</si>
  <si>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</si>
  <si>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</si>
  <si>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</si>
  <si>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</si>
  <si>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</si>
  <si>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</si>
  <si>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</si>
  <si>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</si>
  <si>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</si>
  <si>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</si>
  <si>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</si>
  <si>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</si>
  <si>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</si>
  <si>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</si>
  <si>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</si>
  <si>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</si>
  <si>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</si>
  <si>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</si>
  <si>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</si>
  <si>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</si>
  <si>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</si>
  <si>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</si>
  <si>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</si>
  <si>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</si>
  <si>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</si>
  <si>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</si>
  <si>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</si>
  <si>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</si>
  <si>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</si>
  <si>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</si>
  <si>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</si>
  <si>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</si>
  <si>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</si>
  <si>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</si>
  <si>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</si>
  <si>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</si>
  <si>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</si>
  <si>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</si>
  <si>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</si>
  <si>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</si>
  <si>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</si>
  <si>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</si>
  <si>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</si>
  <si>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</si>
  <si>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</si>
  <si>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</si>
  <si>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</si>
  <si>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</si>
  <si>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</si>
  <si>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</si>
  <si>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</si>
  <si>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</si>
  <si>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</si>
  <si>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</si>
  <si>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</si>
  <si>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</si>
  <si>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</si>
  <si>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</si>
  <si>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</si>
  <si>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</si>
  <si>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</si>
  <si>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</si>
  <si>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</si>
  <si>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</si>
  <si>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</si>
  <si>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</si>
  <si>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</si>
  <si>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</si>
  <si>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</si>
  <si>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</si>
  <si>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</si>
  <si>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</si>
  <si>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</si>
  <si>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</si>
  <si>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</si>
  <si>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</si>
  <si>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</si>
  <si>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</si>
  <si>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</si>
  <si>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</si>
  <si>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</si>
  <si>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</si>
  <si>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</si>
  <si>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</si>
  <si>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</si>
  <si>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</si>
  <si>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</si>
  <si>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</si>
  <si>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</si>
  <si>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</si>
  <si>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</si>
  <si>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</si>
  <si>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</si>
  <si>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</si>
  <si>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</si>
  <si>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</si>
  <si>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</si>
  <si>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</si>
  <si>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</si>
  <si>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</si>
  <si>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</si>
  <si>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</si>
  <si>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</si>
  <si>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</si>
  <si>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</si>
  <si>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</si>
  <si>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</si>
  <si>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</si>
  <si>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</si>
  <si>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</si>
  <si>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</si>
  <si>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</si>
  <si>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</si>
  <si>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</si>
  <si>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</si>
  <si>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</si>
  <si>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</si>
  <si>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</si>
  <si>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</si>
  <si>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</si>
  <si>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</si>
  <si>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</si>
  <si>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</si>
  <si>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</si>
  <si>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</si>
  <si>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</si>
  <si>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</si>
  <si>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</si>
  <si>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</si>
  <si>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</si>
  <si>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</si>
  <si>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</si>
  <si>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</si>
  <si>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</si>
  <si>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</si>
  <si>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</si>
  <si>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</si>
  <si>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</si>
  <si>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</si>
  <si>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</si>
  <si>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</si>
  <si>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</si>
  <si>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</si>
  <si>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</si>
  <si>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</si>
  <si>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29.12.2025 ООО "САМРЭК-ЭКСПЛУАТАЦИЯ" в сфере теплоснабжения по модернизации систем теплоснабжения, на территории муниципального района Кинель-Черкасский на 2025-2034 годы</t>
  </si>
  <si>
    <t>29.12.2025</t>
  </si>
  <si>
    <t>31.12.2034</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</si>
  <si>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</si>
  <si>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</si>
  <si>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</si>
  <si>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</si>
  <si>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</si>
  <si>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</si>
  <si>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</si>
  <si>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</si>
  <si>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</si>
  <si>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</si>
  <si>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</si>
  <si>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</si>
  <si>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</si>
  <si>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</si>
  <si>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</si>
  <si>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</si>
  <si>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Территория 16</t>
  </si>
  <si>
    <t>Территория 17</t>
  </si>
  <si>
    <t>Территория 18</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</si>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</sst>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mrec-x.ru/" TargetMode="External"/><Relationship Id="rId3" Type="http://schemas.openxmlformats.org/officeDocument/2006/relationships/hyperlink" Target="https://regportal-tarif.samregion.ru/lk/files/Files/VsbuTo/a0e44cf2-537a-4220-9a68-659885178b03" TargetMode="External"/><Relationship Id="rId4" Type="http://schemas.openxmlformats.org/officeDocument/2006/relationships/hyperlink" Target="https://portal.eias.ru/Portal/DownloadPage.aspx?type=12&amp;guid=1262c491-6704-490d-8a79-608822a0e9b0" TargetMode="External"/><Relationship Id="rId5" Type="http://schemas.openxmlformats.org/officeDocument/2006/relationships/hyperlink" Target="https://portal.eias.ru/Portal/DownloadPage.aspx?type=12&amp;guid=46662f76-578a-4e0c-b574-a371307efab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1DAFE-9FCC-7C86-751E-0.557994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4" width="5.421875" customWidth="1"/>
    <col min="2" max="2" style="2814" width="9.140625" customWidth="1"/>
    <col min="3" max="3" style="2814" width="16.421875" customWidth="1"/>
    <col min="4" max="25" style="2814" width="6.28125" customWidth="1"/>
    <col min="26" max="28" style="281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C8F66-56AF-C551-5FE2-0.C478496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87</v>
      </c>
      <c r="H1" s="491" t="s">
        <v>88</v>
      </c>
      <c r="I1" s="491" t="s">
        <v>89</v>
      </c>
      <c r="P1" s="491" t="s">
        <v>87</v>
      </c>
      <c r="Q1" s="491" t="s">
        <v>88</v>
      </c>
      <c r="R1" s="491" t="s">
        <v>89</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541</v>
      </c>
      <c r="F4" s="2240"/>
      <c r="G4" s="2241"/>
      <c r="H4" s="2241"/>
      <c r="I4" s="2242"/>
      <c r="J4" s="493"/>
      <c r="K4" s="455"/>
      <c r="L4" s="455"/>
      <c r="W4" s="449">
        <v>22</v>
      </c>
    </row>
    <row s="1637" customFormat="1" customHeight="1" ht="18">
      <c r="A5" s="761"/>
      <c r="D5" s="824"/>
      <c r="E5" s="2216" t="str">
        <f>IF(org=0,"Не определено",org)</f>
        <v>ООО "СамРЭК-Эксплуатация"</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453</v>
      </c>
      <c r="F7" s="2210"/>
      <c r="G7" s="2211"/>
      <c r="H7" s="2211"/>
      <c r="I7" s="2211"/>
      <c r="J7" s="2211"/>
      <c r="K7" s="2211"/>
      <c r="L7" s="2225" t="s">
        <v>454</v>
      </c>
      <c r="W7" s="449">
        <v>14</v>
      </c>
    </row>
    <row customHeight="1" ht="48">
      <c r="D8" s="452"/>
      <c r="E8" s="475" t="s">
        <v>92</v>
      </c>
      <c r="F8" s="825"/>
      <c r="G8" s="467" t="s">
        <v>90</v>
      </c>
      <c r="H8" s="467" t="s">
        <v>91</v>
      </c>
      <c r="I8" s="416" t="s">
        <v>89</v>
      </c>
      <c r="J8" s="416" t="s">
        <v>542</v>
      </c>
      <c r="K8" s="416" t="s">
        <v>543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544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545</v>
      </c>
      <c r="Q12" s="518" t="s">
        <v>546</v>
      </c>
      <c r="R12" s="519" t="s">
        <v>547</v>
      </c>
      <c r="S12" s="513" t="s">
        <v>548</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86</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FB3A1-0AFE-D3D3-F3B6-0.1C845F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205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549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550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551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552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553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554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555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556</v>
      </c>
      <c r="M6" s="539"/>
      <c r="P6" s="2259">
        <v>1</v>
      </c>
      <c r="Q6" s="1307"/>
      <c r="R6" s="358"/>
      <c r="S6" s="1311">
        <f>$I6</f>
      </c>
      <c r="T6" s="287" t="s">
        <v>557</v>
      </c>
      <c r="U6" s="302"/>
      <c r="V6" s="2247"/>
      <c r="W6" s="2248"/>
      <c r="X6" s="2248"/>
      <c r="Y6" s="2248"/>
      <c r="Z6" s="2248"/>
      <c r="AA6" s="2248"/>
      <c r="AB6" s="2248"/>
      <c r="AC6" s="2249"/>
      <c r="AD6" s="2247"/>
      <c r="AE6" s="2248"/>
      <c r="AF6" s="2248"/>
      <c r="AG6" s="2248"/>
      <c r="AH6" s="2248"/>
      <c r="AI6" s="2248"/>
      <c r="AJ6" s="2248"/>
      <c r="AK6" s="2248"/>
      <c r="AL6" s="2249"/>
      <c r="AM6" s="1260" t="s">
        <v>558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559</v>
      </c>
      <c r="M7" s="539"/>
      <c r="N7" s="1368"/>
      <c r="P7" s="2259"/>
      <c r="Q7" s="2259">
        <v>1</v>
      </c>
      <c r="R7" s="359"/>
      <c r="S7" s="1311">
        <f>$J7</f>
      </c>
      <c r="T7" s="288" t="s">
        <v>560</v>
      </c>
      <c r="U7" s="302"/>
      <c r="V7" s="2247"/>
      <c r="W7" s="2248"/>
      <c r="X7" s="2248"/>
      <c r="Y7" s="2248"/>
      <c r="Z7" s="2248"/>
      <c r="AA7" s="2248"/>
      <c r="AB7" s="2248"/>
      <c r="AC7" s="2249"/>
      <c r="AD7" s="2247"/>
      <c r="AE7" s="2248"/>
      <c r="AF7" s="2248"/>
      <c r="AG7" s="2248"/>
      <c r="AH7" s="2248"/>
      <c r="AI7" s="2248"/>
      <c r="AJ7" s="2248"/>
      <c r="AK7" s="2248"/>
      <c r="AL7" s="2249"/>
      <c r="AM7" s="1260" t="s">
        <v>561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562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563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564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565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566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244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567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568</v>
      </c>
      <c r="P22" s="1364"/>
      <c r="Q22" s="1373"/>
      <c r="R22" s="1373"/>
      <c r="S22" s="731"/>
      <c r="T22" s="1162" t="s">
        <v>569</v>
      </c>
      <c r="AA22" s="188" t="s">
        <v>570</v>
      </c>
      <c r="AC22" s="188" t="s">
        <v>571</v>
      </c>
      <c r="AD22" s="1162" t="s">
        <v>569</v>
      </c>
      <c r="AI22" s="188" t="s">
        <v>572</v>
      </c>
      <c r="AK22" s="188" t="s">
        <v>571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ценового и тарифного регулирования</v>
      </c>
      <c r="W29" s="2253"/>
      <c r="X29" s="2253"/>
      <c r="Y29" s="2253"/>
      <c r="Z29" s="2253"/>
      <c r="AA29" s="2253"/>
      <c r="AB29" s="2253"/>
      <c r="AC29" s="328"/>
      <c r="AD29" s="2253" t="str">
        <f>IF(TITLE_NAME_OR_PR_CHANGE="",IF(TITLE_NAME_OR_PR="","",TITLE_NAME_OR_PR),TITLE_NAME_OR_PR_CHANGE)</f>
        <v>Комитет ценового и тарифного регулирования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573</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574</v>
      </c>
      <c r="T31" s="2252"/>
      <c r="U31" s="1374"/>
      <c r="V31" s="2253" t="str">
        <f>IF(TITLE_NUMBER_PR_CHANGE="",IF(TITLE_NUMBER_PR="","",TITLE_NUMBER_PR),TITLE_NUMBER_PR_CHANGE)</f>
        <v>813</v>
      </c>
      <c r="W31" s="2253"/>
      <c r="X31" s="2253"/>
      <c r="Y31" s="2253"/>
      <c r="Z31" s="2253"/>
      <c r="AA31" s="2253"/>
      <c r="AB31" s="2253"/>
      <c r="AC31" s="328"/>
      <c r="AD31" s="2253" t="str">
        <f>IF(TITLE_NUMBER_PR_CHANGE="",IF(TITLE_NUMBER_PR="","",TITLE_NUMBER_PR),TITLE_NUMBER_PR_CHANGE)</f>
        <v>813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575</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576</v>
      </c>
      <c r="T35" s="2252"/>
      <c r="U35" s="1374"/>
      <c r="V35" s="2253" t="str">
        <f>IF(TITLE_NUMBER_PR_CHANGE="",IF(TITLE_NUMBER_PR="","",TITLE_NUMBER_PR),TITLE_NUMBER_PR_CHANGE)</f>
        <v>813</v>
      </c>
      <c r="W35" s="2253"/>
      <c r="X35" s="2253"/>
      <c r="Y35" s="2253"/>
      <c r="Z35" s="2253"/>
      <c r="AA35" s="2253"/>
      <c r="AB35" s="2253"/>
      <c r="AC35" s="328"/>
      <c r="AD35" s="2253" t="str">
        <f>IF(TITLE_NUMBER_PR_CHANGE="",IF(TITLE_NUMBER_PR="","",TITLE_NUMBER_PR),TITLE_NUMBER_PR_CHANGE)</f>
        <v>813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577</v>
      </c>
      <c r="AD36" s="328"/>
      <c r="AE36" s="328"/>
      <c r="AF36" s="328"/>
      <c r="AG36" s="328"/>
      <c r="AH36" s="328"/>
      <c r="AI36" s="328"/>
      <c r="AJ36" s="328"/>
      <c r="AK36" s="280" t="s">
        <v>577</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453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454</v>
      </c>
      <c r="AS38" s="1157">
        <v>14</v>
      </c>
    </row>
    <row customHeight="1" ht="15">
      <c r="Q39" s="378"/>
      <c r="R39" s="378"/>
      <c r="S39" s="2275" t="s">
        <v>92</v>
      </c>
      <c r="T39" s="2211" t="s">
        <v>578</v>
      </c>
      <c r="U39" s="303"/>
      <c r="V39" s="2276" t="s">
        <v>579</v>
      </c>
      <c r="W39" s="2277"/>
      <c r="X39" s="2277"/>
      <c r="Y39" s="2277"/>
      <c r="Z39" s="2277"/>
      <c r="AA39" s="2277"/>
      <c r="AB39" s="2278"/>
      <c r="AC39" s="2279" t="s">
        <v>580</v>
      </c>
      <c r="AD39" s="2276" t="s">
        <v>579</v>
      </c>
      <c r="AE39" s="2277"/>
      <c r="AF39" s="2277"/>
      <c r="AG39" s="2277"/>
      <c r="AH39" s="2277"/>
      <c r="AI39" s="2277"/>
      <c r="AJ39" s="2278"/>
      <c r="AK39" s="2279" t="s">
        <v>581</v>
      </c>
      <c r="AL39" s="2282" t="s">
        <v>582</v>
      </c>
      <c r="AM39" s="2129"/>
      <c r="AS39" s="1157">
        <v>14</v>
      </c>
    </row>
    <row customHeight="1" ht="36">
      <c r="Q40" s="378"/>
      <c r="R40" s="378"/>
      <c r="S40" s="2275"/>
      <c r="T40" s="2211"/>
      <c r="U40" s="1033"/>
      <c r="V40" s="2262" t="s">
        <v>583</v>
      </c>
      <c r="W40" s="2612" t="s">
        <v>584</v>
      </c>
      <c r="X40" s="2264" t="s">
        <v>585</v>
      </c>
      <c r="Y40" s="2265"/>
      <c r="Z40" s="2264" t="s">
        <v>586</v>
      </c>
      <c r="AA40" s="2271"/>
      <c r="AB40" s="2265"/>
      <c r="AC40" s="2280"/>
      <c r="AD40" s="2262" t="s">
        <v>583</v>
      </c>
      <c r="AE40" s="2285" t="s">
        <v>584</v>
      </c>
      <c r="AF40" s="2264" t="s">
        <v>585</v>
      </c>
      <c r="AG40" s="2265"/>
      <c r="AH40" s="2264" t="s">
        <v>586</v>
      </c>
      <c r="AI40" s="2271"/>
      <c r="AJ40" s="2265"/>
      <c r="AK40" s="2280"/>
      <c r="AL40" s="2283"/>
      <c r="AM40" s="2129"/>
      <c r="AS40" s="1157">
        <v>34</v>
      </c>
    </row>
    <row customHeight="1" ht="36">
      <c r="A41" s="1372"/>
      <c r="B41" s="1372" t="s">
        <v>217</v>
      </c>
      <c r="C41" s="1372" t="s">
        <v>218</v>
      </c>
      <c r="D41" s="1372" t="s">
        <v>219</v>
      </c>
      <c r="E41" s="1366" t="s">
        <v>587</v>
      </c>
      <c r="F41" s="1366" t="s">
        <v>588</v>
      </c>
      <c r="G41" s="1366" t="s">
        <v>589</v>
      </c>
      <c r="H41" s="1366" t="s">
        <v>590</v>
      </c>
      <c r="I41" s="1366" t="s">
        <v>591</v>
      </c>
      <c r="J41" s="1366" t="s">
        <v>592</v>
      </c>
      <c r="K41" s="1366" t="s">
        <v>593</v>
      </c>
      <c r="L41" s="1366" t="s">
        <v>568</v>
      </c>
      <c r="Q41" s="378"/>
      <c r="R41" s="378"/>
      <c r="S41" s="2275"/>
      <c r="T41" s="2211"/>
      <c r="U41" s="304"/>
      <c r="V41" s="2263"/>
      <c r="W41" s="2286"/>
      <c r="X41" s="1224" t="s">
        <v>594</v>
      </c>
      <c r="Y41" s="1224" t="s">
        <v>595</v>
      </c>
      <c r="Z41" s="1223" t="s">
        <v>596</v>
      </c>
      <c r="AA41" s="2272" t="s">
        <v>597</v>
      </c>
      <c r="AB41" s="2273"/>
      <c r="AC41" s="2281"/>
      <c r="AD41" s="2263"/>
      <c r="AE41" s="2286"/>
      <c r="AF41" s="1224" t="s">
        <v>594</v>
      </c>
      <c r="AG41" s="1224" t="s">
        <v>595</v>
      </c>
      <c r="AH41" s="1315" t="s">
        <v>596</v>
      </c>
      <c r="AI41" s="2272" t="s">
        <v>597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194</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232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205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232</v>
      </c>
      <c r="B44" s="1365" t="s">
        <v>233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550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551</v>
      </c>
      <c r="AO44" s="502"/>
      <c r="AP44" s="502" t="str">
        <f>IF(T44="","",T44)</f>
        <v>Территория действия тарифа</v>
      </c>
      <c r="AQ44" s="502"/>
      <c r="AR44" s="502"/>
      <c r="AS44" s="1157">
        <v>23</v>
      </c>
    </row>
    <row customHeight="1" ht="24">
      <c r="A45" s="1365" t="s">
        <v>232</v>
      </c>
      <c r="B45" s="1365" t="s">
        <v>233</v>
      </c>
      <c r="C45" s="1365" t="s">
        <v>234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552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553</v>
      </c>
      <c r="AO45" s="502"/>
      <c r="AP45" s="502" t="str">
        <f>IF(T45="","",T45)</f>
        <v>Наименование системы теплоснабжения </v>
      </c>
      <c r="AQ45" s="502"/>
      <c r="AR45" s="502"/>
      <c r="AS45" s="1157">
        <v>23</v>
      </c>
    </row>
    <row customHeight="1" ht="24">
      <c r="A46" s="1365" t="s">
        <v>232</v>
      </c>
      <c r="B46" s="1365" t="s">
        <v>233</v>
      </c>
      <c r="C46" s="1365" t="s">
        <v>234</v>
      </c>
      <c r="D46" s="1365" t="s">
        <v>235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554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555</v>
      </c>
      <c r="AO46" s="502"/>
      <c r="AP46" s="502" t="str">
        <f>IF(T46="","",T46)</f>
        <v>Источник тепловой энергии  </v>
      </c>
      <c r="AQ46" s="502"/>
      <c r="AR46" s="502"/>
      <c r="AS46" s="1157">
        <v>23</v>
      </c>
    </row>
    <row customHeight="1" ht="49.5">
      <c r="A47" s="1365" t="s">
        <v>232</v>
      </c>
      <c r="B47" s="1365" t="s">
        <v>233</v>
      </c>
      <c r="C47" s="1365" t="s">
        <v>234</v>
      </c>
      <c r="D47" s="1365" t="s">
        <v>235</v>
      </c>
      <c r="E47" s="2261"/>
      <c r="F47" s="2261"/>
      <c r="G47" s="2261"/>
      <c r="H47" s="2261"/>
      <c r="I47" s="2258" t="str">
        <f>S46&amp;".1"</f>
        <v>....1</v>
      </c>
      <c r="J47" s="1365"/>
      <c r="K47" s="1365"/>
      <c r="L47" s="1366" t="s">
        <v>556</v>
      </c>
      <c r="P47" s="2259">
        <v>1</v>
      </c>
      <c r="Q47" s="1222"/>
      <c r="R47" s="358"/>
      <c r="S47" s="1226" t="str">
        <f>$I47</f>
        <v>....1</v>
      </c>
      <c r="T47" s="287" t="s">
        <v>557</v>
      </c>
      <c r="U47" s="302"/>
      <c r="V47" s="2247"/>
      <c r="W47" s="2248"/>
      <c r="X47" s="2248"/>
      <c r="Y47" s="2248"/>
      <c r="Z47" s="2248"/>
      <c r="AA47" s="2248"/>
      <c r="AB47" s="2248"/>
      <c r="AC47" s="2249"/>
      <c r="AD47" s="2247"/>
      <c r="AE47" s="2248"/>
      <c r="AF47" s="2248"/>
      <c r="AG47" s="2248"/>
      <c r="AH47" s="2248"/>
      <c r="AI47" s="2248"/>
      <c r="AJ47" s="2248"/>
      <c r="AK47" s="2248"/>
      <c r="AL47" s="2249"/>
      <c r="AM47" s="1260" t="s">
        <v>558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232</v>
      </c>
      <c r="B48" s="1365" t="s">
        <v>233</v>
      </c>
      <c r="C48" s="1365" t="s">
        <v>234</v>
      </c>
      <c r="D48" s="1365" t="s">
        <v>235</v>
      </c>
      <c r="E48" s="2261"/>
      <c r="F48" s="2261"/>
      <c r="G48" s="2261"/>
      <c r="H48" s="2261"/>
      <c r="I48" s="2288"/>
      <c r="J48" s="2258" t="str">
        <f>I47&amp;".1"</f>
        <v>....1.1</v>
      </c>
      <c r="K48" s="1365"/>
      <c r="L48" s="1366" t="s">
        <v>559</v>
      </c>
      <c r="P48" s="2259"/>
      <c r="Q48" s="2259">
        <v>1</v>
      </c>
      <c r="R48" s="359"/>
      <c r="S48" s="1226" t="str">
        <f>$J48</f>
        <v>....1.1</v>
      </c>
      <c r="T48" s="288" t="s">
        <v>560</v>
      </c>
      <c r="U48" s="302"/>
      <c r="V48" s="2247"/>
      <c r="W48" s="2248"/>
      <c r="X48" s="2248"/>
      <c r="Y48" s="2248"/>
      <c r="Z48" s="2248"/>
      <c r="AA48" s="2248"/>
      <c r="AB48" s="2248"/>
      <c r="AC48" s="2249"/>
      <c r="AD48" s="2247"/>
      <c r="AE48" s="2248"/>
      <c r="AF48" s="2248"/>
      <c r="AG48" s="2248"/>
      <c r="AH48" s="2248"/>
      <c r="AI48" s="2248"/>
      <c r="AJ48" s="2248"/>
      <c r="AK48" s="2248"/>
      <c r="AL48" s="2249"/>
      <c r="AM48" s="1260" t="s">
        <v>561</v>
      </c>
      <c r="AO48" s="502"/>
      <c r="AP48" s="502" t="str">
        <f>IF(T48="","",T48)</f>
        <v>Группа потребителей</v>
      </c>
      <c r="AQ48" s="502"/>
      <c r="AR48" s="502"/>
      <c r="AS48" s="1157">
        <v>23</v>
      </c>
    </row>
    <row customHeight="1" ht="24">
      <c r="A49" s="1365" t="s">
        <v>232</v>
      </c>
      <c r="B49" s="1365" t="s">
        <v>233</v>
      </c>
      <c r="C49" s="1365" t="s">
        <v>234</v>
      </c>
      <c r="D49" s="1365" t="s">
        <v>235</v>
      </c>
      <c r="E49" s="2261"/>
      <c r="F49" s="2261"/>
      <c r="G49" s="2261"/>
      <c r="H49" s="2261"/>
      <c r="I49" s="2288"/>
      <c r="J49" s="2288"/>
      <c r="K49" s="2258" t="str">
        <f>J48&amp;".1"</f>
        <v>....1.1.1</v>
      </c>
      <c r="L49" s="1366" t="s">
        <v>562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563</v>
      </c>
      <c r="AN49" s="513">
        <f>STRCHECKDATE(V50:AL50)</f>
      </c>
      <c r="AO49" s="502"/>
      <c r="AP49" s="502" t="str">
        <f>IF(T49="","",T49)</f>
        <v/>
      </c>
      <c r="AQ49" s="502"/>
      <c r="AR49" s="502"/>
      <c r="AS49" s="1157">
        <v>23</v>
      </c>
    </row>
    <row customHeight="1" ht="0.75">
      <c r="A50" s="1365" t="s">
        <v>232</v>
      </c>
      <c r="B50" s="1365" t="s">
        <v>233</v>
      </c>
      <c r="C50" s="1365" t="s">
        <v>234</v>
      </c>
      <c r="D50" s="1365" t="s">
        <v>235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232</v>
      </c>
      <c r="B51" s="1365" t="s">
        <v>233</v>
      </c>
      <c r="C51" s="1365" t="s">
        <v>234</v>
      </c>
      <c r="D51" s="1365" t="s">
        <v>235</v>
      </c>
      <c r="E51" s="2261"/>
      <c r="F51" s="2261"/>
      <c r="G51" s="2261"/>
      <c r="H51" s="2261"/>
      <c r="I51" s="2288"/>
      <c r="J51" s="2258"/>
      <c r="K51" s="1365"/>
      <c r="L51" s="1366"/>
      <c r="P51" s="2259"/>
      <c r="Q51" s="2259"/>
      <c r="R51" s="358"/>
      <c r="S51" s="1280"/>
      <c r="T51" s="290" t="s">
        <v>564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232</v>
      </c>
      <c r="B52" s="1365" t="s">
        <v>233</v>
      </c>
      <c r="C52" s="1365" t="s">
        <v>234</v>
      </c>
      <c r="D52" s="1365" t="s">
        <v>235</v>
      </c>
      <c r="E52" s="2261"/>
      <c r="F52" s="2261"/>
      <c r="G52" s="2261"/>
      <c r="H52" s="2261"/>
      <c r="I52" s="2258"/>
      <c r="J52" s="1365"/>
      <c r="K52" s="1365"/>
      <c r="L52" s="1366"/>
      <c r="P52" s="2259"/>
      <c r="Q52" s="1222"/>
      <c r="R52" s="358"/>
      <c r="S52" s="1280"/>
      <c r="T52" s="289" t="s">
        <v>565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232</v>
      </c>
      <c r="B53" s="1365" t="s">
        <v>233</v>
      </c>
      <c r="C53" s="1365" t="s">
        <v>234</v>
      </c>
      <c r="D53" s="1365" t="s">
        <v>235</v>
      </c>
      <c r="E53" s="2261"/>
      <c r="F53" s="2261"/>
      <c r="G53" s="2261"/>
      <c r="H53" s="2260"/>
      <c r="I53" s="1365"/>
      <c r="J53" s="1365"/>
      <c r="K53" s="1365"/>
      <c r="L53" s="1366"/>
      <c r="M53" s="1367"/>
      <c r="N53" s="1367"/>
      <c r="O53" s="539"/>
      <c r="P53" s="362"/>
      <c r="Q53" s="377"/>
      <c r="R53" s="357"/>
      <c r="S53" s="1280"/>
      <c r="T53" s="367" t="s">
        <v>566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232</v>
      </c>
      <c r="B54" s="1345" t="s">
        <v>233</v>
      </c>
      <c r="C54" s="1345" t="s">
        <v>234</v>
      </c>
      <c r="D54" s="1316"/>
      <c r="E54" s="2261"/>
      <c r="F54" s="2261"/>
      <c r="G54" s="2260"/>
      <c r="H54" s="1316"/>
      <c r="I54" s="1316"/>
      <c r="J54" s="1316"/>
      <c r="K54" s="1316"/>
      <c r="L54" s="1341"/>
      <c r="M54" s="1317"/>
      <c r="N54" s="1317"/>
      <c r="P54" s="1318"/>
      <c r="Q54" s="1319"/>
      <c r="R54" s="1318"/>
      <c r="S54" s="1324"/>
      <c r="T54" s="1327" t="s">
        <v>244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232</v>
      </c>
      <c r="B55" s="1345" t="s">
        <v>233</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232</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315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6FCDB-86BE-6299-D7A5-0.8087B982}" mc:Ignorable="x14ac xr xr2 xr3">
  <sheetPr>
    <tabColor theme="6" tint="0.4"/>
  </sheetPr>
  <dimension ref="A1:BA303"/>
  <sheetViews>
    <sheetView topLeftCell="A1" showGridLines="0" zoomScale="90" workbookViewId="0">
      <selection activeCell="AL190" sqref="AL19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18.8515625" hidden="1" customWidth="1"/>
    <col min="23" max="23" style="1637" width="34.8515625" hidden="1" customWidth="1"/>
    <col min="24" max="24" style="1637" width="23.7109375" hidden="1" customWidth="1"/>
    <col min="25" max="25" style="1637" width="34.7109375" hidden="1" customWidth="1"/>
    <col min="26" max="26" style="1637" width="10.140625" hidden="1" customWidth="1"/>
    <col min="27" max="27" style="1637" width="2.28125" hidden="1" customWidth="1"/>
    <col min="28" max="28" style="1637" width="10.57421875" hidden="1"/>
    <col min="29" max="29" style="1637" width="35.14062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815"/>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205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816"/>
      <c r="AT2" s="2246"/>
      <c r="AU2" s="1260" t="s">
        <v>549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550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816"/>
      <c r="AT3" s="2246"/>
      <c r="AU3" s="1260" t="s">
        <v>551</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552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816"/>
      <c r="AT4" s="2246"/>
      <c r="AU4" s="1260" t="s">
        <v>553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554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816"/>
      <c r="AT5" s="2246"/>
      <c r="AU5" s="1260" t="s">
        <v>555</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556</v>
      </c>
      <c r="M6" s="539"/>
      <c r="P6" s="2259">
        <v>1</v>
      </c>
      <c r="Q6" s="1333"/>
      <c r="R6" s="358"/>
      <c r="S6" s="1338">
        <f>$I6</f>
      </c>
      <c r="T6" s="287" t="s">
        <v>557</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817"/>
      <c r="AT6" s="2249"/>
      <c r="AU6" s="1260" t="s">
        <v>558</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559</v>
      </c>
      <c r="M7" s="539"/>
      <c r="N7" s="1368"/>
      <c r="P7" s="2259"/>
      <c r="Q7" s="2259">
        <v>1</v>
      </c>
      <c r="R7" s="359"/>
      <c r="S7" s="1338">
        <f>$J7</f>
      </c>
      <c r="T7" s="288" t="s">
        <v>560</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817"/>
      <c r="AT7" s="2249"/>
      <c r="AU7" s="1260" t="s">
        <v>561</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562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753"/>
      <c r="AM8" s="327"/>
      <c r="AN8" s="753"/>
      <c r="AO8" s="1259"/>
      <c r="AP8" s="2604"/>
      <c r="AQ8" s="2109" t="s">
        <v>65</v>
      </c>
      <c r="AR8" s="2604"/>
      <c r="AS8" s="2818" t="s">
        <v>65</v>
      </c>
      <c r="AT8" s="327"/>
      <c r="AU8" s="2255" t="s">
        <v>563</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564</v>
      </c>
      <c r="U10" s="369"/>
      <c r="V10" s="369"/>
      <c r="W10" s="369"/>
      <c r="X10" s="369"/>
      <c r="Y10" s="369"/>
      <c r="Z10" s="369"/>
      <c r="AA10" s="369"/>
      <c r="AB10" s="369"/>
      <c r="AC10" s="369"/>
      <c r="AD10" s="369"/>
      <c r="AE10" s="369"/>
      <c r="AF10" s="369"/>
      <c r="AG10" s="369"/>
      <c r="AH10" s="369"/>
      <c r="AI10" s="369"/>
      <c r="AJ10" s="369"/>
      <c r="AK10" s="369"/>
      <c r="AL10" s="2653"/>
      <c r="AM10" s="2653"/>
      <c r="AN10" s="2653"/>
      <c r="AO10" s="2653"/>
      <c r="AP10" s="2653"/>
      <c r="AQ10" s="2653"/>
      <c r="AR10" s="2653"/>
      <c r="AS10" s="2819"/>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565</v>
      </c>
      <c r="U11" s="369"/>
      <c r="V11" s="369"/>
      <c r="W11" s="369"/>
      <c r="X11" s="369"/>
      <c r="Y11" s="369"/>
      <c r="Z11" s="369"/>
      <c r="AA11" s="369"/>
      <c r="AB11" s="369"/>
      <c r="AC11" s="368"/>
      <c r="AD11" s="369"/>
      <c r="AE11" s="369"/>
      <c r="AF11" s="369"/>
      <c r="AG11" s="369"/>
      <c r="AH11" s="369"/>
      <c r="AI11" s="369"/>
      <c r="AJ11" s="369"/>
      <c r="AK11" s="368"/>
      <c r="AL11" s="2653"/>
      <c r="AM11" s="2653"/>
      <c r="AN11" s="2653"/>
      <c r="AO11" s="2653"/>
      <c r="AP11" s="2653"/>
      <c r="AQ11" s="2653"/>
      <c r="AR11" s="2653"/>
      <c r="AS11" s="2820"/>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566</v>
      </c>
      <c r="U12" s="369"/>
      <c r="V12" s="369"/>
      <c r="W12" s="369"/>
      <c r="X12" s="369"/>
      <c r="Y12" s="369"/>
      <c r="Z12" s="369"/>
      <c r="AA12" s="369"/>
      <c r="AB12" s="369"/>
      <c r="AC12" s="368"/>
      <c r="AD12" s="369"/>
      <c r="AE12" s="369"/>
      <c r="AF12" s="369"/>
      <c r="AG12" s="369"/>
      <c r="AH12" s="369"/>
      <c r="AI12" s="369"/>
      <c r="AJ12" s="369"/>
      <c r="AK12" s="368"/>
      <c r="AL12" s="2653"/>
      <c r="AM12" s="2653"/>
      <c r="AN12" s="2653"/>
      <c r="AO12" s="2653"/>
      <c r="AP12" s="2653"/>
      <c r="AQ12" s="2653"/>
      <c r="AR12" s="2653"/>
      <c r="AS12" s="2820"/>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244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821"/>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822"/>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822"/>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815"/>
      <c r="BA16" s="1157">
        <v>0</v>
      </c>
    </row>
    <row customHeight="1" ht="14.25" hidden="1">
      <c r="AD17" s="1362"/>
      <c r="AE17" s="1362"/>
      <c r="AF17" s="1362"/>
      <c r="AG17" s="1363"/>
      <c r="AH17" s="2269"/>
      <c r="AI17" s="2270" t="s">
        <v>65</v>
      </c>
      <c r="AJ17" s="2269"/>
      <c r="AK17" s="2270" t="s">
        <v>65</v>
      </c>
      <c r="AL17" s="1637"/>
      <c r="AM17" s="1637"/>
      <c r="AN17" s="1637"/>
      <c r="AO17" s="1637"/>
      <c r="AP17" s="1637"/>
      <c r="AQ17" s="1637"/>
      <c r="AR17" s="1637"/>
      <c r="AS17" s="2815"/>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815"/>
      <c r="BA18" s="1157">
        <v>0</v>
      </c>
    </row>
    <row customHeight="1" ht="14.25" hidden="1">
      <c r="AK19" s="329"/>
      <c r="AL19" s="1637"/>
      <c r="AM19" s="1637"/>
      <c r="AN19" s="1637"/>
      <c r="AO19" s="1637"/>
      <c r="AP19" s="1637"/>
      <c r="AQ19" s="1637"/>
      <c r="AR19" s="1637"/>
      <c r="AS19" s="2815"/>
      <c r="BA19" s="1157">
        <v>0</v>
      </c>
    </row>
    <row s="1368" customFormat="1" customHeight="1" ht="22.5" hidden="1">
      <c r="L20" s="1331"/>
      <c r="M20" s="1364"/>
      <c r="N20" s="1364"/>
      <c r="O20" s="1369" t="s">
        <v>567</v>
      </c>
      <c r="P20" s="1364"/>
      <c r="Q20" s="1373"/>
      <c r="R20" s="1373"/>
      <c r="S20" s="731"/>
      <c r="Z20" s="1369"/>
      <c r="AB20" s="1369"/>
      <c r="AC20" s="1368"/>
      <c r="AH20" s="1369"/>
      <c r="AJ20" s="1369"/>
      <c r="AK20" s="1368"/>
      <c r="AL20" s="1368"/>
      <c r="AM20" s="1368"/>
      <c r="AN20" s="1368"/>
      <c r="AO20" s="1368"/>
      <c r="AP20" s="1369"/>
      <c r="AQ20" s="1368"/>
      <c r="AR20" s="1369"/>
      <c r="AS20" s="2823"/>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823"/>
      <c r="AV21" s="513"/>
      <c r="AW21" s="513"/>
      <c r="AX21" s="513"/>
      <c r="AY21" s="513"/>
      <c r="AZ21" s="513"/>
      <c r="BA21" s="1162">
        <v>0</v>
      </c>
    </row>
    <row s="1368" customFormat="1" customHeight="1" ht="14.25" hidden="1">
      <c r="L22" s="1331"/>
      <c r="M22" s="1364"/>
      <c r="N22" s="1364"/>
      <c r="O22" s="1366" t="s">
        <v>568</v>
      </c>
      <c r="P22" s="1364"/>
      <c r="Q22" s="1373"/>
      <c r="R22" s="1373"/>
      <c r="S22" s="731"/>
      <c r="T22" s="1162" t="s">
        <v>569</v>
      </c>
      <c r="AA22" s="188" t="s">
        <v>570</v>
      </c>
      <c r="AC22" s="188" t="s">
        <v>571</v>
      </c>
      <c r="AD22" s="1162" t="s">
        <v>569</v>
      </c>
      <c r="AI22" s="188" t="s">
        <v>572</v>
      </c>
      <c r="AK22" s="188" t="s">
        <v>571</v>
      </c>
      <c r="AL22" s="1368"/>
      <c r="AM22" s="1368"/>
      <c r="AN22" s="1368"/>
      <c r="AO22" s="1368"/>
      <c r="AP22" s="1368"/>
      <c r="AQ22" s="1372" t="s">
        <v>570</v>
      </c>
      <c r="AR22" s="1368"/>
      <c r="AS22" s="2824" t="s">
        <v>571</v>
      </c>
      <c r="AV22" s="513"/>
      <c r="AW22" s="513"/>
      <c r="AX22" s="513"/>
      <c r="AY22" s="513"/>
      <c r="AZ22" s="513"/>
      <c r="BA22" s="1162">
        <v>0</v>
      </c>
    </row>
    <row customHeight="1" ht="14.25" hidden="1">
      <c r="O23" s="1366"/>
      <c r="AL23" s="1637"/>
      <c r="AM23" s="1637"/>
      <c r="AN23" s="1637"/>
      <c r="AO23" s="1637"/>
      <c r="AP23" s="1637"/>
      <c r="AQ23" s="1637"/>
      <c r="AR23" s="1637"/>
      <c r="AS23" s="2815"/>
      <c r="BA23" s="1157">
        <v>0</v>
      </c>
    </row>
    <row customHeight="1" ht="14.25" hidden="1">
      <c r="O24" s="1366"/>
      <c r="AL24" s="1637"/>
      <c r="AM24" s="1637"/>
      <c r="AN24" s="1637"/>
      <c r="AO24" s="1637"/>
      <c r="AP24" s="1637"/>
      <c r="AQ24" s="1637"/>
      <c r="AR24" s="1637"/>
      <c r="AS24" s="2815"/>
      <c r="BA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815"/>
      <c r="BA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825"/>
      <c r="BA26" s="1157">
        <v>14</v>
      </c>
    </row>
    <row customHeight="1" ht="15">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826"/>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827"/>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ценового и тарифного регулирования</v>
      </c>
      <c r="W29" s="2253"/>
      <c r="X29" s="2253"/>
      <c r="Y29" s="2253"/>
      <c r="Z29" s="2253"/>
      <c r="AA29" s="2253"/>
      <c r="AB29" s="2253"/>
      <c r="AC29" s="328"/>
      <c r="AD29" s="2253" t="str">
        <f>IF(TITLE_NAME_OR_PR_CHANGE="",IF(TITLE_NAME_OR_PR="","",TITLE_NAME_OR_PR),TITLE_NAME_OR_PR_CHANGE)</f>
        <v>Комитет ценового и тарифного регулирования</v>
      </c>
      <c r="AE29" s="2253"/>
      <c r="AF29" s="2253"/>
      <c r="AG29" s="2253"/>
      <c r="AH29" s="2253"/>
      <c r="AI29" s="2253"/>
      <c r="AJ29" s="2253"/>
      <c r="AK29" s="328"/>
      <c r="AL29" s="2253" t="str">
        <f>IF(TITLE_NAME_OR_PR_CHANGE="",IF(TITLE_NAME_OR_PR="","",TITLE_NAME_OR_PR),TITLE_NAME_OR_PR_CHANGE)</f>
        <v>Комитет ценового и тарифного регулирования</v>
      </c>
      <c r="AM29" s="2253"/>
      <c r="AN29" s="2253"/>
      <c r="AO29" s="2253"/>
      <c r="AP29" s="2253"/>
      <c r="AQ29" s="2253"/>
      <c r="AR29" s="2253"/>
      <c r="AS29" s="2815"/>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573</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2266" t="str">
        <f>IF(TITLE_DATE_PR_CHANGE="",IF(TITLE_DATE_PR="","",TITLE_DATE_PR),TITLE_DATE_PR_CHANGE)</f>
        <v>46015</v>
      </c>
      <c r="AM30" s="2266"/>
      <c r="AN30" s="2266"/>
      <c r="AO30" s="2266"/>
      <c r="AP30" s="2266"/>
      <c r="AQ30" s="2266"/>
      <c r="AR30" s="2266"/>
      <c r="AS30" s="2815"/>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574</v>
      </c>
      <c r="T31" s="2252"/>
      <c r="U31" s="1374"/>
      <c r="V31" s="2253" t="str">
        <f>IF(TITLE_NUMBER_PR_CHANGE="",IF(TITLE_NUMBER_PR="","",TITLE_NUMBER_PR),TITLE_NUMBER_PR_CHANGE)</f>
        <v>813</v>
      </c>
      <c r="W31" s="2253"/>
      <c r="X31" s="2253"/>
      <c r="Y31" s="2253"/>
      <c r="Z31" s="2253"/>
      <c r="AA31" s="2253"/>
      <c r="AB31" s="2253"/>
      <c r="AC31" s="328"/>
      <c r="AD31" s="2253" t="str">
        <f>IF(TITLE_NUMBER_PR_CHANGE="",IF(TITLE_NUMBER_PR="","",TITLE_NUMBER_PR),TITLE_NUMBER_PR_CHANGE)</f>
        <v>813</v>
      </c>
      <c r="AE31" s="2253"/>
      <c r="AF31" s="2253"/>
      <c r="AG31" s="2253"/>
      <c r="AH31" s="2253"/>
      <c r="AI31" s="2253"/>
      <c r="AJ31" s="2253"/>
      <c r="AK31" s="328"/>
      <c r="AL31" s="2253" t="str">
        <f>IF(TITLE_NUMBER_PR_CHANGE="",IF(TITLE_NUMBER_PR="","",TITLE_NUMBER_PR),TITLE_NUMBER_PR_CHANGE)</f>
        <v>813</v>
      </c>
      <c r="AM31" s="2253"/>
      <c r="AN31" s="2253"/>
      <c r="AO31" s="2253"/>
      <c r="AP31" s="2253"/>
      <c r="AQ31" s="2253"/>
      <c r="AR31" s="2253"/>
      <c r="AS31" s="2815"/>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2253" t="str">
        <f>IF(TITLE_IST_PUB_CHANGE="",IF(TITLE_IST_PUB="","",TITLE_IST_PUB),TITLE_IST_PUB_CHANGE)</f>
        <v>Сайт Правительства Самарской области</v>
      </c>
      <c r="AM32" s="2253"/>
      <c r="AN32" s="2253"/>
      <c r="AO32" s="2253"/>
      <c r="AP32" s="2253"/>
      <c r="AQ32" s="2253"/>
      <c r="AR32" s="2253"/>
      <c r="AS32" s="2815"/>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827"/>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575</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2266" t="str">
        <f>IF(TITLE_DATE_PR_CHANGE="",IF(TITLE_DATE_PR="","",TITLE_DATE_PR),TITLE_DATE_PR_CHANGE)</f>
        <v>46015</v>
      </c>
      <c r="AM34" s="2266"/>
      <c r="AN34" s="2266"/>
      <c r="AO34" s="2266"/>
      <c r="AP34" s="2266"/>
      <c r="AQ34" s="2266"/>
      <c r="AR34" s="2266"/>
      <c r="AS34" s="2815"/>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576</v>
      </c>
      <c r="T35" s="2252"/>
      <c r="U35" s="1374"/>
      <c r="V35" s="2253" t="str">
        <f>IF(TITLE_NUMBER_PR_CHANGE="",IF(TITLE_NUMBER_PR="","",TITLE_NUMBER_PR),TITLE_NUMBER_PR_CHANGE)</f>
        <v>813</v>
      </c>
      <c r="W35" s="2253"/>
      <c r="X35" s="2253"/>
      <c r="Y35" s="2253"/>
      <c r="Z35" s="2253"/>
      <c r="AA35" s="2253"/>
      <c r="AB35" s="2253"/>
      <c r="AC35" s="328"/>
      <c r="AD35" s="2253" t="str">
        <f>IF(TITLE_NUMBER_PR_CHANGE="",IF(TITLE_NUMBER_PR="","",TITLE_NUMBER_PR),TITLE_NUMBER_PR_CHANGE)</f>
        <v>813</v>
      </c>
      <c r="AE35" s="2253"/>
      <c r="AF35" s="2253"/>
      <c r="AG35" s="2253"/>
      <c r="AH35" s="2253"/>
      <c r="AI35" s="2253"/>
      <c r="AJ35" s="2253"/>
      <c r="AK35" s="328"/>
      <c r="AL35" s="2253" t="str">
        <f>IF(TITLE_NUMBER_PR_CHANGE="",IF(TITLE_NUMBER_PR="","",TITLE_NUMBER_PR),TITLE_NUMBER_PR_CHANGE)</f>
        <v>813</v>
      </c>
      <c r="AM35" s="2253"/>
      <c r="AN35" s="2253"/>
      <c r="AO35" s="2253"/>
      <c r="AP35" s="2253"/>
      <c r="AQ35" s="2253"/>
      <c r="AR35" s="2253"/>
      <c r="AS35" s="2815"/>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577</v>
      </c>
      <c r="AD36" s="328"/>
      <c r="AE36" s="328"/>
      <c r="AF36" s="328"/>
      <c r="AG36" s="328"/>
      <c r="AH36" s="328"/>
      <c r="AI36" s="328"/>
      <c r="AJ36" s="328"/>
      <c r="AK36" s="280" t="s">
        <v>577</v>
      </c>
      <c r="AL36" s="1637"/>
      <c r="AM36" s="1637"/>
      <c r="AN36" s="1637"/>
      <c r="AO36" s="1637"/>
      <c r="AP36" s="1637"/>
      <c r="AQ36" s="1637"/>
      <c r="AR36" s="1637"/>
      <c r="AS36" s="2828" t="s">
        <v>577</v>
      </c>
      <c r="AV36" s="370"/>
      <c r="AW36" s="370"/>
      <c r="AX36" s="370"/>
      <c r="AY36" s="370"/>
      <c r="AZ36" s="370"/>
      <c r="BA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107</v>
      </c>
      <c r="AM37" s="2254"/>
      <c r="AN37" s="2254"/>
      <c r="AO37" s="2254"/>
      <c r="AP37" s="2254"/>
      <c r="AQ37" s="2254"/>
      <c r="AR37" s="2254"/>
      <c r="AS37" s="2829"/>
      <c r="BA37" s="1157">
        <v>14</v>
      </c>
    </row>
    <row customHeight="1" ht="15">
      <c r="Q38" s="378"/>
      <c r="R38" s="378"/>
      <c r="S38" s="2129" t="s">
        <v>453</v>
      </c>
      <c r="T38" s="2129"/>
      <c r="U38" s="2129"/>
      <c r="V38" s="2129"/>
      <c r="W38" s="2129"/>
      <c r="X38" s="2129"/>
      <c r="Y38" s="2129"/>
      <c r="Z38" s="2129"/>
      <c r="AA38" s="2129"/>
      <c r="AB38" s="2129"/>
      <c r="AC38" s="2129"/>
      <c r="AD38" s="2129"/>
      <c r="AE38" s="2129"/>
      <c r="AF38" s="2129"/>
      <c r="AG38" s="2129"/>
      <c r="AH38" s="2129"/>
      <c r="AI38" s="2129"/>
      <c r="AJ38" s="2129"/>
      <c r="AK38" s="2129"/>
      <c r="AL38" s="2314" t="s">
        <v>453</v>
      </c>
      <c r="AM38" s="2314"/>
      <c r="AN38" s="2314"/>
      <c r="AO38" s="2314"/>
      <c r="AP38" s="2314"/>
      <c r="AQ38" s="2314"/>
      <c r="AR38" s="2314"/>
      <c r="AS38" s="2830"/>
      <c r="AT38" s="2129"/>
      <c r="AU38" s="2129"/>
      <c r="BA38" s="1157"/>
    </row>
    <row customHeight="1" ht="15">
      <c r="Q39" s="378"/>
      <c r="R39" s="378"/>
      <c r="S39" s="2275" t="s">
        <v>92</v>
      </c>
      <c r="T39" s="2211" t="s">
        <v>578</v>
      </c>
      <c r="U39" s="303"/>
      <c r="V39" s="2276" t="s">
        <v>579</v>
      </c>
      <c r="W39" s="2277"/>
      <c r="X39" s="2277"/>
      <c r="Y39" s="2277"/>
      <c r="Z39" s="2277"/>
      <c r="AA39" s="2277"/>
      <c r="AB39" s="2278"/>
      <c r="AC39" s="2279" t="s">
        <v>580</v>
      </c>
      <c r="AD39" s="2276" t="s">
        <v>579</v>
      </c>
      <c r="AE39" s="2277"/>
      <c r="AF39" s="2277"/>
      <c r="AG39" s="2277"/>
      <c r="AH39" s="2277"/>
      <c r="AI39" s="2277"/>
      <c r="AJ39" s="2278"/>
      <c r="AK39" s="2279" t="s">
        <v>581</v>
      </c>
      <c r="AL39" s="2401" t="s">
        <v>579</v>
      </c>
      <c r="AM39" s="2402"/>
      <c r="AN39" s="2402"/>
      <c r="AO39" s="2402"/>
      <c r="AP39" s="2402"/>
      <c r="AQ39" s="2402"/>
      <c r="AR39" s="2403"/>
      <c r="AS39" s="2831" t="s">
        <v>580</v>
      </c>
      <c r="AT39" s="2282" t="s">
        <v>582</v>
      </c>
      <c r="AU39" s="2129"/>
      <c r="BA39" s="1157">
        <v>14</v>
      </c>
    </row>
    <row customHeight="1" ht="36">
      <c r="Q40" s="378"/>
      <c r="R40" s="378"/>
      <c r="S40" s="2275"/>
      <c r="T40" s="2211"/>
      <c r="U40" s="1033"/>
      <c r="V40" s="2262" t="s">
        <v>583</v>
      </c>
      <c r="W40" s="2285" t="s">
        <v>584</v>
      </c>
      <c r="X40" s="2264" t="s">
        <v>585</v>
      </c>
      <c r="Y40" s="2265"/>
      <c r="Z40" s="2264" t="s">
        <v>598</v>
      </c>
      <c r="AA40" s="2271"/>
      <c r="AB40" s="2265"/>
      <c r="AC40" s="2280"/>
      <c r="AD40" s="2262" t="s">
        <v>583</v>
      </c>
      <c r="AE40" s="2285" t="s">
        <v>584</v>
      </c>
      <c r="AF40" s="2264" t="s">
        <v>585</v>
      </c>
      <c r="AG40" s="2265"/>
      <c r="AH40" s="2264" t="s">
        <v>586</v>
      </c>
      <c r="AI40" s="2271"/>
      <c r="AJ40" s="2265"/>
      <c r="AK40" s="2280"/>
      <c r="AL40" s="2262" t="s">
        <v>583</v>
      </c>
      <c r="AM40" s="2612" t="s">
        <v>584</v>
      </c>
      <c r="AN40" s="2264" t="s">
        <v>585</v>
      </c>
      <c r="AO40" s="2265"/>
      <c r="AP40" s="2264" t="s">
        <v>598</v>
      </c>
      <c r="AQ40" s="2271"/>
      <c r="AR40" s="2265"/>
      <c r="AS40" s="2832"/>
      <c r="AT40" s="2283"/>
      <c r="AU40" s="2129"/>
      <c r="BA40" s="1157">
        <v>34</v>
      </c>
    </row>
    <row customHeight="1" ht="36">
      <c r="A41" s="1372"/>
      <c r="B41" s="1372" t="s">
        <v>217</v>
      </c>
      <c r="C41" s="1372" t="s">
        <v>218</v>
      </c>
      <c r="D41" s="1372" t="s">
        <v>219</v>
      </c>
      <c r="E41" s="1366" t="s">
        <v>587</v>
      </c>
      <c r="F41" s="1366" t="s">
        <v>588</v>
      </c>
      <c r="G41" s="1366" t="s">
        <v>589</v>
      </c>
      <c r="H41" s="1366" t="s">
        <v>590</v>
      </c>
      <c r="I41" s="1366" t="s">
        <v>591</v>
      </c>
      <c r="J41" s="1366" t="s">
        <v>592</v>
      </c>
      <c r="K41" s="1366" t="s">
        <v>593</v>
      </c>
      <c r="L41" s="1366" t="s">
        <v>568</v>
      </c>
      <c r="Q41" s="378"/>
      <c r="R41" s="378"/>
      <c r="S41" s="2275"/>
      <c r="T41" s="2211"/>
      <c r="U41" s="304"/>
      <c r="V41" s="2263"/>
      <c r="W41" s="2286"/>
      <c r="X41" s="1224" t="s">
        <v>594</v>
      </c>
      <c r="Y41" s="1224" t="s">
        <v>595</v>
      </c>
      <c r="Z41" s="1340" t="s">
        <v>596</v>
      </c>
      <c r="AA41" s="2272" t="s">
        <v>597</v>
      </c>
      <c r="AB41" s="2273"/>
      <c r="AC41" s="2281"/>
      <c r="AD41" s="2263"/>
      <c r="AE41" s="2286"/>
      <c r="AF41" s="1224" t="s">
        <v>594</v>
      </c>
      <c r="AG41" s="1224" t="s">
        <v>595</v>
      </c>
      <c r="AH41" s="1340" t="s">
        <v>596</v>
      </c>
      <c r="AI41" s="2272" t="s">
        <v>597</v>
      </c>
      <c r="AJ41" s="2273"/>
      <c r="AK41" s="2281"/>
      <c r="AL41" s="2263"/>
      <c r="AM41" s="2286"/>
      <c r="AN41" s="2579" t="s">
        <v>594</v>
      </c>
      <c r="AO41" s="2579" t="s">
        <v>595</v>
      </c>
      <c r="AP41" s="2579" t="s">
        <v>596</v>
      </c>
      <c r="AQ41" s="2272" t="s">
        <v>597</v>
      </c>
      <c r="AR41" s="2273"/>
      <c r="AS41" s="2833"/>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194</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834">
        <f>OFFSET(AS42,0,-2)+1</f>
        <v>5</v>
      </c>
      <c r="AT42" s="1247">
        <f>OFFSET(AT42,0,-1)</f>
        <v>5</v>
      </c>
      <c r="AU42" s="1337">
        <f>OFFSET(AU42,0,-1)+1</f>
        <v>6</v>
      </c>
      <c r="AV42" s="513"/>
      <c r="AW42" s="513"/>
      <c r="AX42" s="513"/>
      <c r="AY42" s="513"/>
      <c r="AZ42" s="513"/>
      <c r="BA42" s="498">
        <v>0</v>
      </c>
    </row>
    <row customHeight="1" ht="21.75">
      <c r="A43" s="1365" t="s">
        <v>240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205</v>
      </c>
      <c r="U43" s="302"/>
      <c r="V43" s="2244"/>
      <c r="W43" s="2245"/>
      <c r="X43" s="2245"/>
      <c r="Y43" s="2245"/>
      <c r="Z43" s="2245"/>
      <c r="AA43" s="2245"/>
      <c r="AB43" s="2245"/>
      <c r="AC43" s="2246"/>
      <c r="AD43" s="2244" t="str">
        <f>INDEX(PT_DIFFERENTIATION_NTAR,MATCH(A43,PT_DIFFERENTIATION_NTAR_ID,0))</f>
        <v>Тариф на тепловую энергию</v>
      </c>
      <c r="AE43" s="2245"/>
      <c r="AF43" s="2245"/>
      <c r="AG43" s="2245"/>
      <c r="AH43" s="2245"/>
      <c r="AI43" s="2245"/>
      <c r="AJ43" s="2245"/>
      <c r="AK43" s="2245"/>
      <c r="AL43" s="2244"/>
      <c r="AM43" s="2245"/>
      <c r="AN43" s="2245"/>
      <c r="AO43" s="2245"/>
      <c r="AP43" s="2245"/>
      <c r="AQ43" s="2245"/>
      <c r="AR43" s="2245"/>
      <c r="AS43" s="2816"/>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1.75">
      <c r="A44" s="1365" t="s">
        <v>240</v>
      </c>
      <c r="B44" s="1365" t="s">
        <v>241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550</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816"/>
      <c r="AT44" s="2246"/>
      <c r="AU44" s="1260" t="s">
        <v>551</v>
      </c>
      <c r="AW44" s="502"/>
      <c r="AX44" s="502" t="str">
        <f>IF(T44="","",T44)</f>
        <v>Территория действия тарифа</v>
      </c>
      <c r="AY44" s="502"/>
      <c r="AZ44" s="502"/>
      <c r="BA44" s="1157">
        <v>21</v>
      </c>
    </row>
    <row customHeight="1" ht="24">
      <c r="A45" s="1365" t="s">
        <v>240</v>
      </c>
      <c r="B45" s="1365" t="s">
        <v>241</v>
      </c>
      <c r="C45" s="1365" t="s">
        <v>242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552</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816"/>
      <c r="AT45" s="2246"/>
      <c r="AU45" s="1260" t="s">
        <v>553</v>
      </c>
      <c r="AW45" s="502"/>
      <c r="AX45" s="502" t="str">
        <f>IF(T45="","",T45)</f>
        <v>Наименование системы теплоснабжения </v>
      </c>
      <c r="AY45" s="502"/>
      <c r="AZ45" s="502"/>
      <c r="BA45" s="1157">
        <v>23</v>
      </c>
    </row>
    <row customHeight="1" ht="21.75">
      <c r="A46" s="1365" t="s">
        <v>240</v>
      </c>
      <c r="B46" s="1365" t="s">
        <v>241</v>
      </c>
      <c r="C46" s="1365" t="s">
        <v>242</v>
      </c>
      <c r="D46" s="1365" t="s">
        <v>243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554</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816"/>
      <c r="AT46" s="2246"/>
      <c r="AU46" s="1260" t="s">
        <v>555</v>
      </c>
      <c r="AW46" s="502"/>
      <c r="AX46" s="502" t="str">
        <f>IF(T46="","",T46)</f>
        <v>Источник тепловой энергии  </v>
      </c>
      <c r="AY46" s="502"/>
      <c r="AZ46" s="502"/>
      <c r="BA46" s="1157">
        <v>21</v>
      </c>
    </row>
    <row customHeight="1" ht="49.5">
      <c r="A47" s="1365" t="s">
        <v>240</v>
      </c>
      <c r="B47" s="1365" t="s">
        <v>241</v>
      </c>
      <c r="C47" s="1365" t="s">
        <v>242</v>
      </c>
      <c r="D47" s="1365" t="s">
        <v>243</v>
      </c>
      <c r="E47" s="2261"/>
      <c r="F47" s="2261"/>
      <c r="G47" s="2261"/>
      <c r="H47" s="2261"/>
      <c r="I47" s="2258" t="str">
        <f>S46&amp;".1"</f>
        <v>1.1.1.1.1</v>
      </c>
      <c r="J47" s="1365"/>
      <c r="K47" s="1365"/>
      <c r="L47" s="1366" t="s">
        <v>556</v>
      </c>
      <c r="P47" s="2259">
        <v>1</v>
      </c>
      <c r="Q47" s="1333"/>
      <c r="R47" s="358"/>
      <c r="S47" s="1338" t="str">
        <f>$I47</f>
        <v>1.1.1.1.1</v>
      </c>
      <c r="T47" s="287" t="s">
        <v>557</v>
      </c>
      <c r="U47" s="302"/>
      <c r="V47" s="2247"/>
      <c r="W47" s="2248"/>
      <c r="X47" s="2248"/>
      <c r="Y47" s="2248"/>
      <c r="Z47" s="2248"/>
      <c r="AA47" s="2248"/>
      <c r="AB47" s="2248"/>
      <c r="AC47" s="2249"/>
      <c r="AD47" s="2247" t="s">
        <v>599</v>
      </c>
      <c r="AE47" s="2248"/>
      <c r="AF47" s="2248"/>
      <c r="AG47" s="2248"/>
      <c r="AH47" s="2248"/>
      <c r="AI47" s="2248"/>
      <c r="AJ47" s="2248"/>
      <c r="AK47" s="2248"/>
      <c r="AL47" s="2247"/>
      <c r="AM47" s="2248"/>
      <c r="AN47" s="2248"/>
      <c r="AO47" s="2248"/>
      <c r="AP47" s="2248"/>
      <c r="AQ47" s="2248"/>
      <c r="AR47" s="2248"/>
      <c r="AS47" s="2817"/>
      <c r="AT47" s="2249"/>
      <c r="AU47" s="1260" t="s">
        <v>558</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1.75">
      <c r="A48" s="1365" t="s">
        <v>240</v>
      </c>
      <c r="B48" s="1365" t="s">
        <v>241</v>
      </c>
      <c r="C48" s="1365" t="s">
        <v>242</v>
      </c>
      <c r="D48" s="1365" t="s">
        <v>243</v>
      </c>
      <c r="E48" s="2261"/>
      <c r="F48" s="2261"/>
      <c r="G48" s="2261"/>
      <c r="H48" s="2261"/>
      <c r="I48" s="2288"/>
      <c r="J48" s="2258" t="str">
        <f>I47&amp;".1"</f>
        <v>1.1.1.1.1.1</v>
      </c>
      <c r="K48" s="1365"/>
      <c r="L48" s="1366" t="s">
        <v>559</v>
      </c>
      <c r="P48" s="2259"/>
      <c r="Q48" s="2259">
        <v>1</v>
      </c>
      <c r="R48" s="359"/>
      <c r="S48" s="1338" t="str">
        <f>$J48</f>
        <v>1.1.1.1.1.1</v>
      </c>
      <c r="T48" s="288" t="s">
        <v>560</v>
      </c>
      <c r="U48" s="302"/>
      <c r="V48" s="2247"/>
      <c r="W48" s="2248"/>
      <c r="X48" s="2248"/>
      <c r="Y48" s="2248"/>
      <c r="Z48" s="2248"/>
      <c r="AA48" s="2248"/>
      <c r="AB48" s="2248"/>
      <c r="AC48" s="2249"/>
      <c r="AD48" s="2247" t="s">
        <v>599</v>
      </c>
      <c r="AE48" s="2248"/>
      <c r="AF48" s="2248"/>
      <c r="AG48" s="2248"/>
      <c r="AH48" s="2248"/>
      <c r="AI48" s="2248"/>
      <c r="AJ48" s="2248"/>
      <c r="AK48" s="2248"/>
      <c r="AL48" s="2247"/>
      <c r="AM48" s="2248"/>
      <c r="AN48" s="2248"/>
      <c r="AO48" s="2248"/>
      <c r="AP48" s="2248"/>
      <c r="AQ48" s="2248"/>
      <c r="AR48" s="2248"/>
      <c r="AS48" s="2817"/>
      <c r="AT48" s="2249"/>
      <c r="AU48" s="1260" t="s">
        <v>561</v>
      </c>
      <c r="AW48" s="502"/>
      <c r="AX48" s="502" t="str">
        <f>IF(T48="","",T48)</f>
        <v>Группа потребителей</v>
      </c>
      <c r="AY48" s="502"/>
      <c r="AZ48" s="502"/>
      <c r="BA48" s="1157">
        <v>21</v>
      </c>
    </row>
    <row customHeight="1" ht="21.75">
      <c r="A49" s="1365" t="s">
        <v>240</v>
      </c>
      <c r="B49" s="1365" t="s">
        <v>241</v>
      </c>
      <c r="C49" s="1365" t="s">
        <v>242</v>
      </c>
      <c r="D49" s="1365" t="s">
        <v>243</v>
      </c>
      <c r="E49" s="2261"/>
      <c r="F49" s="2261"/>
      <c r="G49" s="2261"/>
      <c r="H49" s="2261"/>
      <c r="I49" s="2288"/>
      <c r="J49" s="2288"/>
      <c r="K49" s="2258" t="str">
        <f>J48&amp;".1"</f>
        <v>1.1.1.1.1.1.1</v>
      </c>
      <c r="L49" s="1366" t="s">
        <v>562</v>
      </c>
      <c r="P49" s="2259"/>
      <c r="Q49" s="2259"/>
      <c r="R49" s="359">
        <v>1</v>
      </c>
      <c r="S49" s="1338" t="str">
        <f>$K49</f>
        <v>1.1.1.1.1.1.1</v>
      </c>
      <c r="T49" s="1349" t="s">
        <v>600</v>
      </c>
      <c r="U49" s="302"/>
      <c r="V49" s="753"/>
      <c r="W49" s="327"/>
      <c r="X49" s="753"/>
      <c r="Y49" s="1259"/>
      <c r="Z49" s="2267"/>
      <c r="AA49" s="2109" t="s">
        <v>65</v>
      </c>
      <c r="AB49" s="2267"/>
      <c r="AC49" s="2109" t="s">
        <v>65</v>
      </c>
      <c r="AD49" s="753">
        <v>2827</v>
      </c>
      <c r="AE49" s="327"/>
      <c r="AF49" s="753"/>
      <c r="AG49" s="1259"/>
      <c r="AH49" s="2604">
        <v>46023</v>
      </c>
      <c r="AI49" s="2109" t="s">
        <v>65</v>
      </c>
      <c r="AJ49" s="2289">
        <v>46295</v>
      </c>
      <c r="AK49" s="2109" t="s">
        <v>65</v>
      </c>
      <c r="AL49" s="753">
        <v>3092</v>
      </c>
      <c r="AM49" s="327"/>
      <c r="AN49" s="753"/>
      <c r="AO49" s="1259"/>
      <c r="AP49" s="2604">
        <v>46296</v>
      </c>
      <c r="AQ49" s="2109" t="s">
        <v>65</v>
      </c>
      <c r="AR49" s="2604">
        <v>46387</v>
      </c>
      <c r="AS49" s="2109" t="s">
        <v>65</v>
      </c>
      <c r="AT49" s="1350"/>
      <c r="AU49" s="2255" t="s">
        <v>563</v>
      </c>
      <c r="AV49" s="513">
        <f>STRCHECKDATE(V50:AT50)</f>
      </c>
      <c r="AW49" s="502"/>
      <c r="AX49" s="502" t="str">
        <f>IF(T49="","",T49)</f>
        <v>вода</v>
      </c>
      <c r="AY49" s="502"/>
      <c r="AZ49" s="502"/>
      <c r="BA49" s="1157">
        <v>21</v>
      </c>
    </row>
    <row customHeight="1" ht="0.75">
      <c r="A50" s="1365" t="s">
        <v>240</v>
      </c>
      <c r="B50" s="1365" t="s">
        <v>241</v>
      </c>
      <c r="C50" s="1365" t="s">
        <v>242</v>
      </c>
      <c r="D50" s="1365" t="s">
        <v>243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25">
      <c r="A51" s="1365" t="s">
        <v>240</v>
      </c>
      <c r="B51" s="1365" t="s">
        <v>241</v>
      </c>
      <c r="C51" s="1365" t="s">
        <v>242</v>
      </c>
      <c r="D51" s="1365" t="s">
        <v>243</v>
      </c>
      <c r="E51" s="2261"/>
      <c r="F51" s="2261"/>
      <c r="G51" s="2261"/>
      <c r="H51" s="2261"/>
      <c r="I51" s="2288"/>
      <c r="J51" s="2258"/>
      <c r="K51" s="1365"/>
      <c r="L51" s="1366"/>
      <c r="P51" s="2259"/>
      <c r="Q51" s="2259"/>
      <c r="R51" s="358"/>
      <c r="S51" s="1280"/>
      <c r="T51" s="290" t="s">
        <v>564</v>
      </c>
      <c r="U51" s="369"/>
      <c r="V51" s="369"/>
      <c r="W51" s="369"/>
      <c r="X51" s="369"/>
      <c r="Y51" s="369"/>
      <c r="Z51" s="369"/>
      <c r="AA51" s="369"/>
      <c r="AB51" s="369"/>
      <c r="AC51" s="369"/>
      <c r="AD51" s="369"/>
      <c r="AE51" s="369"/>
      <c r="AF51" s="369"/>
      <c r="AG51" s="369"/>
      <c r="AH51" s="369"/>
      <c r="AI51" s="369"/>
      <c r="AJ51" s="369"/>
      <c r="AK51" s="369"/>
      <c r="AL51" s="2653"/>
      <c r="AM51" s="2653"/>
      <c r="AN51" s="2653"/>
      <c r="AO51" s="2653"/>
      <c r="AP51" s="2653"/>
      <c r="AQ51" s="2653"/>
      <c r="AR51" s="2653"/>
      <c r="AS51" s="2819"/>
      <c r="AT51" s="326"/>
      <c r="AU51" s="2257"/>
      <c r="AW51" s="502"/>
      <c r="AX51" s="502" t="str">
        <f>IF(T51="","",T51)</f>
        <v>Добавить вид теплоносителя (параметры теплоносителя)</v>
      </c>
      <c r="AY51" s="502"/>
      <c r="AZ51" s="502"/>
      <c r="BA51" s="1157">
        <v>11</v>
      </c>
    </row>
    <row customHeight="1" ht="11.25">
      <c r="A52" s="1365" t="s">
        <v>240</v>
      </c>
      <c r="B52" s="1365" t="s">
        <v>241</v>
      </c>
      <c r="C52" s="1365" t="s">
        <v>242</v>
      </c>
      <c r="D52" s="1365" t="s">
        <v>243</v>
      </c>
      <c r="E52" s="2261"/>
      <c r="F52" s="2261"/>
      <c r="G52" s="2261"/>
      <c r="H52" s="2261"/>
      <c r="I52" s="2258"/>
      <c r="J52" s="1365"/>
      <c r="K52" s="1365"/>
      <c r="L52" s="1366"/>
      <c r="P52" s="2259"/>
      <c r="Q52" s="1333"/>
      <c r="R52" s="358"/>
      <c r="S52" s="1280"/>
      <c r="T52" s="289" t="s">
        <v>565</v>
      </c>
      <c r="U52" s="369"/>
      <c r="V52" s="369"/>
      <c r="W52" s="369"/>
      <c r="X52" s="369"/>
      <c r="Y52" s="369"/>
      <c r="Z52" s="369"/>
      <c r="AA52" s="369"/>
      <c r="AB52" s="369"/>
      <c r="AC52" s="368"/>
      <c r="AD52" s="369"/>
      <c r="AE52" s="369"/>
      <c r="AF52" s="369"/>
      <c r="AG52" s="369"/>
      <c r="AH52" s="369"/>
      <c r="AI52" s="369"/>
      <c r="AJ52" s="369"/>
      <c r="AK52" s="368"/>
      <c r="AL52" s="2653"/>
      <c r="AM52" s="2653"/>
      <c r="AN52" s="2653"/>
      <c r="AO52" s="2653"/>
      <c r="AP52" s="2653"/>
      <c r="AQ52" s="2653"/>
      <c r="AR52" s="2653"/>
      <c r="AS52" s="2820"/>
      <c r="AT52" s="369"/>
      <c r="AU52" s="305"/>
      <c r="AW52" s="502"/>
      <c r="AX52" s="502" t="str">
        <f>IF(T52="","",T52)</f>
        <v>Добавить группу потребителей</v>
      </c>
      <c r="AY52" s="502"/>
      <c r="AZ52" s="502"/>
      <c r="BA52" s="1157">
        <v>11</v>
      </c>
    </row>
    <row customHeight="1" ht="15">
      <c r="A53" s="1365" t="s">
        <v>240</v>
      </c>
      <c r="B53" s="1365" t="s">
        <v>241</v>
      </c>
      <c r="C53" s="1365" t="s">
        <v>242</v>
      </c>
      <c r="D53" s="1365" t="s">
        <v>243</v>
      </c>
      <c r="E53" s="2261"/>
      <c r="F53" s="2261"/>
      <c r="G53" s="2261"/>
      <c r="H53" s="2260"/>
      <c r="I53" s="1365"/>
      <c r="J53" s="1365"/>
      <c r="K53" s="1365"/>
      <c r="L53" s="1366"/>
      <c r="M53" s="1367"/>
      <c r="N53" s="1367"/>
      <c r="O53" s="539"/>
      <c r="P53" s="362"/>
      <c r="Q53" s="377"/>
      <c r="R53" s="357"/>
      <c r="S53" s="1280"/>
      <c r="T53" s="367" t="s">
        <v>566</v>
      </c>
      <c r="U53" s="369"/>
      <c r="V53" s="369"/>
      <c r="W53" s="369"/>
      <c r="X53" s="369"/>
      <c r="Y53" s="369"/>
      <c r="Z53" s="369"/>
      <c r="AA53" s="369"/>
      <c r="AB53" s="369"/>
      <c r="AC53" s="368"/>
      <c r="AD53" s="369"/>
      <c r="AE53" s="369"/>
      <c r="AF53" s="369"/>
      <c r="AG53" s="369"/>
      <c r="AH53" s="369"/>
      <c r="AI53" s="369"/>
      <c r="AJ53" s="369"/>
      <c r="AK53" s="368"/>
      <c r="AL53" s="2653"/>
      <c r="AM53" s="2653"/>
      <c r="AN53" s="2653"/>
      <c r="AO53" s="2653"/>
      <c r="AP53" s="2653"/>
      <c r="AQ53" s="2653"/>
      <c r="AR53" s="2653"/>
      <c r="AS53" s="2820"/>
      <c r="AT53" s="369"/>
      <c r="AU53" s="305"/>
      <c r="AW53" s="502"/>
      <c r="AX53" s="502" t="str">
        <f>IF(T53="","",T53)</f>
        <v>Добавить схему подключения</v>
      </c>
      <c r="AY53" s="502"/>
      <c r="AZ53" s="502"/>
      <c r="BA53" s="1157">
        <v>14</v>
      </c>
    </row>
    <row s="1644" customFormat="1" customHeight="1" ht="0.75">
      <c r="A54" s="1345" t="s">
        <v>240</v>
      </c>
      <c r="B54" s="1345" t="s">
        <v>241</v>
      </c>
      <c r="C54" s="1345" t="s">
        <v>242</v>
      </c>
      <c r="D54" s="1316"/>
      <c r="E54" s="2261"/>
      <c r="F54" s="2261"/>
      <c r="G54" s="2260"/>
      <c r="H54" s="1316"/>
      <c r="I54" s="1316"/>
      <c r="J54" s="1316"/>
      <c r="K54" s="1316"/>
      <c r="L54" s="1341"/>
      <c r="M54" s="1317"/>
      <c r="N54" s="1317"/>
      <c r="P54" s="1318"/>
      <c r="Q54" s="1319"/>
      <c r="R54" s="1318"/>
      <c r="S54" s="1324"/>
      <c r="T54" s="1327" t="s">
        <v>244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822"/>
      <c r="AT54" s="1326"/>
      <c r="AU54" s="1326"/>
      <c r="AW54" s="791"/>
      <c r="AX54" s="791" t="str">
        <f>IF(T54="","",T54)</f>
        <v>Добавить источник для дифференциации</v>
      </c>
      <c r="AY54" s="791"/>
      <c r="AZ54" s="791"/>
      <c r="BA54" s="520">
        <v>1</v>
      </c>
    </row>
    <row s="1644" customFormat="1" customHeight="1" ht="0.75">
      <c r="A55" s="1345" t="s">
        <v>240</v>
      </c>
      <c r="B55" s="1345" t="s">
        <v>241</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822"/>
      <c r="AT55" s="1326"/>
      <c r="AU55" s="1326"/>
      <c r="AW55" s="791"/>
      <c r="AX55" s="791" t="str">
        <f>IF(T55="","",T55)</f>
        <v>Добавить централизованную систему для дифференциации</v>
      </c>
      <c r="AY55" s="791"/>
      <c r="AZ55" s="791"/>
      <c r="BA55" s="520">
        <v>1</v>
      </c>
    </row>
    <row s="1644" customFormat="1" customHeight="1" ht="0.75">
      <c r="A56" s="1345" t="s">
        <v>240</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822"/>
      <c r="AT56" s="1326"/>
      <c r="AU56" s="1326"/>
      <c r="AW56" s="502"/>
      <c r="AX56" s="502" t="str">
        <f>IF(T56="","",T56)</f>
        <v>Добавить территорию для дифференциации</v>
      </c>
      <c r="AY56" s="502"/>
      <c r="AZ56" s="502"/>
      <c r="BA56" s="513">
        <v>1</v>
      </c>
    </row>
    <row s="1852" customFormat="1" customHeight="1" ht="21">
      <c r="A57" s="1365" t="s">
        <v>247</v>
      </c>
      <c r="B57" s="1365"/>
      <c r="C57" s="1365"/>
      <c r="D57" s="1365"/>
      <c r="E57" s="2260" t="s">
        <v>106</v>
      </c>
      <c r="F57" s="1365"/>
      <c r="G57" s="1365"/>
      <c r="H57" s="1365"/>
      <c r="I57" s="1365"/>
      <c r="J57" s="1365"/>
      <c r="K57" s="1365"/>
      <c r="L57" s="1371"/>
      <c r="M57" s="1367"/>
      <c r="N57" s="1367"/>
      <c r="O57" s="1367"/>
      <c r="P57" s="2399"/>
      <c r="Q57" s="1825"/>
      <c r="R57" s="357"/>
      <c r="S57" s="2275" t="str">
        <f>INDEX(PT_DIFFERENTIATION_NUM_NTAR,MATCH(A57,PT_DIFFERENTIATION_NTAR_ID,0))</f>
        <v>2</v>
      </c>
      <c r="T57" s="1527" t="s">
        <v>205</v>
      </c>
      <c r="U57" s="302"/>
      <c r="V57" s="2244"/>
      <c r="W57" s="2245"/>
      <c r="X57" s="2245"/>
      <c r="Y57" s="2245"/>
      <c r="Z57" s="2245"/>
      <c r="AA57" s="2245"/>
      <c r="AB57" s="2245"/>
      <c r="AC57" s="2246"/>
      <c r="AD57" s="2244" t="str">
        <f>INDEX(PT_DIFFERENTIATION_NTAR,MATCH(A57,PT_DIFFERENTIATION_NTAR_ID,0))</f>
        <v>Тариф на тепловую энергию</v>
      </c>
      <c r="AE57" s="2245"/>
      <c r="AF57" s="2245"/>
      <c r="AG57" s="2245"/>
      <c r="AH57" s="2245"/>
      <c r="AI57" s="2245"/>
      <c r="AJ57" s="2245"/>
      <c r="AK57" s="2245"/>
      <c r="AL57" s="2244"/>
      <c r="AM57" s="2245"/>
      <c r="AN57" s="2245"/>
      <c r="AO57" s="2245"/>
      <c r="AP57" s="2245"/>
      <c r="AQ57" s="2245"/>
      <c r="AR57" s="2245"/>
      <c r="AS57" s="2816"/>
      <c r="AT57" s="2246"/>
      <c r="AU57" s="1260" t="s">
        <v>549</v>
      </c>
      <c r="AV57" s="1644"/>
      <c r="AW57" s="1626"/>
      <c r="AX57" s="1626" t="str">
        <f>IF(T57="","",T57)</f>
        <v>Наименование тарифа</v>
      </c>
      <c r="AY57" s="1626"/>
      <c r="AZ57" s="1626"/>
      <c r="BA57" s="1637">
        <v>0</v>
      </c>
    </row>
    <row s="1852" customFormat="1" customHeight="1" ht="21">
      <c r="A58" s="1365"/>
      <c r="B58" s="1365" t="s">
        <v>248</v>
      </c>
      <c r="C58" s="1365"/>
      <c r="D58" s="1365"/>
      <c r="E58" s="2261">
        <v>1</v>
      </c>
      <c r="F58" s="2260">
        <v>1</v>
      </c>
      <c r="G58" s="1365"/>
      <c r="H58" s="1365"/>
      <c r="I58" s="1365"/>
      <c r="J58" s="1365"/>
      <c r="K58" s="1365"/>
      <c r="L58" s="1371"/>
      <c r="M58" s="1367"/>
      <c r="N58" s="1367"/>
      <c r="O58" s="1367"/>
      <c r="P58" s="2127"/>
      <c r="Q58" s="354"/>
      <c r="R58" s="355"/>
      <c r="S58" s="2275" t="str">
        <f>INDEX(PT_DIFFERENTIATION_NUM_TER,MATCH(B58,PT_DIFFERENTIATION_TER_ID,0))</f>
        <v>2.1</v>
      </c>
      <c r="T58" s="1524" t="s">
        <v>550</v>
      </c>
      <c r="U58" s="302"/>
      <c r="V58" s="2244"/>
      <c r="W58" s="2245"/>
      <c r="X58" s="2245"/>
      <c r="Y58" s="2245"/>
      <c r="Z58" s="2245"/>
      <c r="AA58" s="2245"/>
      <c r="AB58" s="2245"/>
      <c r="AC58" s="2246"/>
      <c r="AD58" s="2244" t="str">
        <f>INDEX(PT_DIFFERENTIATION_TER,MATCH(B58,PT_DIFFERENTIATION_TER_ID,0))</f>
        <v>Территория 2</v>
      </c>
      <c r="AE58" s="2245"/>
      <c r="AF58" s="2245"/>
      <c r="AG58" s="2245"/>
      <c r="AH58" s="2245"/>
      <c r="AI58" s="2245"/>
      <c r="AJ58" s="2245"/>
      <c r="AK58" s="2245"/>
      <c r="AL58" s="2244"/>
      <c r="AM58" s="2245"/>
      <c r="AN58" s="2245"/>
      <c r="AO58" s="2245"/>
      <c r="AP58" s="2245"/>
      <c r="AQ58" s="2245"/>
      <c r="AR58" s="2245"/>
      <c r="AS58" s="2816"/>
      <c r="AT58" s="2246"/>
      <c r="AU58" s="1260" t="s">
        <v>551</v>
      </c>
      <c r="AV58" s="1644"/>
      <c r="AW58" s="1626"/>
      <c r="AX58" s="1626" t="str">
        <f>IF(T58="","",T58)</f>
        <v>Территория действия тарифа</v>
      </c>
      <c r="AY58" s="1626"/>
      <c r="AZ58" s="1626"/>
      <c r="BA58" s="1637">
        <v>0</v>
      </c>
    </row>
    <row s="1852" customFormat="1" customHeight="1" ht="23.25">
      <c r="A59" s="1365"/>
      <c r="B59" s="1365"/>
      <c r="C59" s="1365" t="s">
        <v>249</v>
      </c>
      <c r="D59" s="1365"/>
      <c r="E59" s="2261">
        <v>1</v>
      </c>
      <c r="F59" s="2261"/>
      <c r="G59" s="2260">
        <v>1</v>
      </c>
      <c r="H59" s="1365"/>
      <c r="I59" s="1365"/>
      <c r="J59" s="1365"/>
      <c r="K59" s="1365"/>
      <c r="L59" s="1371"/>
      <c r="M59" s="1367"/>
      <c r="N59" s="1367"/>
      <c r="O59" s="1367"/>
      <c r="P59" s="356"/>
      <c r="Q59" s="354"/>
      <c r="R59" s="355"/>
      <c r="S59" s="2275" t="str">
        <f>INDEX(PT_DIFFERENTIATION_NUM_CS,MATCH(C59,PT_DIFFERENTIATION_CS_ID,0))</f>
        <v>2.1.1</v>
      </c>
      <c r="T59" s="311" t="s">
        <v>552</v>
      </c>
      <c r="U59" s="302"/>
      <c r="V59" s="2244"/>
      <c r="W59" s="2245"/>
      <c r="X59" s="2245"/>
      <c r="Y59" s="2245"/>
      <c r="Z59" s="2245"/>
      <c r="AA59" s="2245"/>
      <c r="AB59" s="2245"/>
      <c r="AC59" s="2246"/>
      <c r="AD59" s="2244" t="str">
        <f>INDEX(PT_DIFFERENTIATION_CS,MATCH(C59,PT_DIFFERENTIATION_CS_ID,0))</f>
        <v>без дифференциации</v>
      </c>
      <c r="AE59" s="2245"/>
      <c r="AF59" s="2245"/>
      <c r="AG59" s="2245"/>
      <c r="AH59" s="2245"/>
      <c r="AI59" s="2245"/>
      <c r="AJ59" s="2245"/>
      <c r="AK59" s="2245"/>
      <c r="AL59" s="2244"/>
      <c r="AM59" s="2245"/>
      <c r="AN59" s="2245"/>
      <c r="AO59" s="2245"/>
      <c r="AP59" s="2245"/>
      <c r="AQ59" s="2245"/>
      <c r="AR59" s="2245"/>
      <c r="AS59" s="2816"/>
      <c r="AT59" s="2246"/>
      <c r="AU59" s="1260" t="s">
        <v>553</v>
      </c>
      <c r="AV59" s="1644"/>
      <c r="AW59" s="1626"/>
      <c r="AX59" s="1626" t="str">
        <f>IF(T59="","",T59)</f>
        <v>Наименование системы теплоснабжения </v>
      </c>
      <c r="AY59" s="1626"/>
      <c r="AZ59" s="1626"/>
      <c r="BA59" s="1637">
        <v>0</v>
      </c>
    </row>
    <row s="1852" customFormat="1" customHeight="1" ht="21">
      <c r="A60" s="1365"/>
      <c r="B60" s="1365"/>
      <c r="C60" s="1365"/>
      <c r="D60" s="1365" t="s">
        <v>250</v>
      </c>
      <c r="E60" s="2261">
        <v>1</v>
      </c>
      <c r="F60" s="2261"/>
      <c r="G60" s="2261"/>
      <c r="H60" s="2260">
        <v>1</v>
      </c>
      <c r="I60" s="1365"/>
      <c r="J60" s="1365"/>
      <c r="K60" s="1365"/>
      <c r="L60" s="1371"/>
      <c r="M60" s="1367"/>
      <c r="N60" s="1367"/>
      <c r="O60" s="1367"/>
      <c r="P60" s="356"/>
      <c r="Q60" s="354"/>
      <c r="R60" s="355"/>
      <c r="S60" s="2275" t="str">
        <f>INDEX(PT_DIFFERENTIATION_NUM_IST_TE,MATCH(D60,PT_DIFFERENTIATION_IST_TE_ID,0))</f>
        <v>2.1.1.1</v>
      </c>
      <c r="T60" s="312" t="s">
        <v>554</v>
      </c>
      <c r="U60" s="302"/>
      <c r="V60" s="2244"/>
      <c r="W60" s="2245"/>
      <c r="X60" s="2245"/>
      <c r="Y60" s="2245"/>
      <c r="Z60" s="2245"/>
      <c r="AA60" s="2245"/>
      <c r="AB60" s="2245"/>
      <c r="AC60" s="2246"/>
      <c r="AD60" s="2244" t="str">
        <f>INDEX(PT_DIFFERENTIATION_IST_TE,MATCH(D60,PT_DIFFERENTIATION_IST_TE_ID,0))</f>
        <v>без дифференциации</v>
      </c>
      <c r="AE60" s="2245"/>
      <c r="AF60" s="2245"/>
      <c r="AG60" s="2245"/>
      <c r="AH60" s="2245"/>
      <c r="AI60" s="2245"/>
      <c r="AJ60" s="2245"/>
      <c r="AK60" s="2245"/>
      <c r="AL60" s="2244"/>
      <c r="AM60" s="2245"/>
      <c r="AN60" s="2245"/>
      <c r="AO60" s="2245"/>
      <c r="AP60" s="2245"/>
      <c r="AQ60" s="2245"/>
      <c r="AR60" s="2245"/>
      <c r="AS60" s="2816"/>
      <c r="AT60" s="2246"/>
      <c r="AU60" s="1260" t="s">
        <v>555</v>
      </c>
      <c r="AV60" s="1644"/>
      <c r="AW60" s="1626"/>
      <c r="AX60" s="1626" t="str">
        <f>IF(T60="","",T60)</f>
        <v>Источник тепловой энергии  </v>
      </c>
      <c r="AY60" s="1626"/>
      <c r="AZ60" s="1626"/>
      <c r="BA60" s="1637">
        <v>0</v>
      </c>
    </row>
    <row s="1852" customFormat="1" customHeight="1" ht="47.25">
      <c r="A61" s="1365"/>
      <c r="B61" s="1365"/>
      <c r="C61" s="1365"/>
      <c r="D61" s="1365"/>
      <c r="E61" s="2261">
        <v>1</v>
      </c>
      <c r="F61" s="2261"/>
      <c r="G61" s="2261"/>
      <c r="H61" s="2261"/>
      <c r="I61" s="2258" t="str">
        <f>S60&amp;".1"</f>
        <v>2.1.1.1.1</v>
      </c>
      <c r="J61" s="1365"/>
      <c r="K61" s="1365"/>
      <c r="L61" s="1371" t="s">
        <v>556</v>
      </c>
      <c r="M61" s="1368"/>
      <c r="N61" s="1778"/>
      <c r="O61" s="1778"/>
      <c r="P61" s="2376">
        <v>1</v>
      </c>
      <c r="Q61" s="2376"/>
      <c r="R61" s="358"/>
      <c r="S61" s="2275" t="str">
        <f>$I61</f>
        <v>2.1.1.1.1</v>
      </c>
      <c r="T61" s="287" t="s">
        <v>557</v>
      </c>
      <c r="U61" s="302"/>
      <c r="V61" s="2247"/>
      <c r="W61" s="2248"/>
      <c r="X61" s="2248"/>
      <c r="Y61" s="2248"/>
      <c r="Z61" s="2248"/>
      <c r="AA61" s="2248"/>
      <c r="AB61" s="2248"/>
      <c r="AC61" s="2249"/>
      <c r="AD61" s="2247" t="s">
        <v>599</v>
      </c>
      <c r="AE61" s="2248"/>
      <c r="AF61" s="2248"/>
      <c r="AG61" s="2248"/>
      <c r="AH61" s="2248"/>
      <c r="AI61" s="2248"/>
      <c r="AJ61" s="2248"/>
      <c r="AK61" s="2248"/>
      <c r="AL61" s="2247"/>
      <c r="AM61" s="2248"/>
      <c r="AN61" s="2248"/>
      <c r="AO61" s="2248"/>
      <c r="AP61" s="2248"/>
      <c r="AQ61" s="2248"/>
      <c r="AR61" s="2248"/>
      <c r="AS61" s="2817"/>
      <c r="AT61" s="2249"/>
      <c r="AU61" s="1260" t="s">
        <v>558</v>
      </c>
      <c r="AV61" s="1644"/>
      <c r="AW61" s="1626"/>
      <c r="AX61" s="1626" t="str">
        <f>IF(T61="","",T61)</f>
        <v>Схема подключения теплопотребляющей установки к коллектору источника тепловой энергии</v>
      </c>
      <c r="AY61" s="1626"/>
      <c r="AZ61" s="1626"/>
      <c r="BA61" s="1637">
        <v>0</v>
      </c>
    </row>
    <row s="1852" customFormat="1" customHeight="1" ht="21">
      <c r="A62" s="1365"/>
      <c r="B62" s="1365"/>
      <c r="C62" s="1365"/>
      <c r="D62" s="1365"/>
      <c r="E62" s="2261">
        <v>1</v>
      </c>
      <c r="F62" s="2261"/>
      <c r="G62" s="2261"/>
      <c r="H62" s="2261"/>
      <c r="I62" s="2288"/>
      <c r="J62" s="2258" t="str">
        <f>I61&amp;".1"</f>
        <v>2.1.1.1.1.1</v>
      </c>
      <c r="K62" s="1365"/>
      <c r="L62" s="1371" t="s">
        <v>559</v>
      </c>
      <c r="M62" s="1368"/>
      <c r="N62" s="1368"/>
      <c r="O62" s="1778"/>
      <c r="P62" s="2376"/>
      <c r="Q62" s="2376">
        <v>1</v>
      </c>
      <c r="R62" s="359"/>
      <c r="S62" s="2275" t="str">
        <f>$J62</f>
        <v>2.1.1.1.1.1</v>
      </c>
      <c r="T62" s="288" t="s">
        <v>560</v>
      </c>
      <c r="U62" s="302"/>
      <c r="V62" s="2247"/>
      <c r="W62" s="2248"/>
      <c r="X62" s="2248"/>
      <c r="Y62" s="2248"/>
      <c r="Z62" s="2248"/>
      <c r="AA62" s="2248"/>
      <c r="AB62" s="2248"/>
      <c r="AC62" s="2249"/>
      <c r="AD62" s="2247" t="s">
        <v>599</v>
      </c>
      <c r="AE62" s="2248"/>
      <c r="AF62" s="2248"/>
      <c r="AG62" s="2248"/>
      <c r="AH62" s="2248"/>
      <c r="AI62" s="2248"/>
      <c r="AJ62" s="2248"/>
      <c r="AK62" s="2248"/>
      <c r="AL62" s="2247"/>
      <c r="AM62" s="2248"/>
      <c r="AN62" s="2248"/>
      <c r="AO62" s="2248"/>
      <c r="AP62" s="2248"/>
      <c r="AQ62" s="2248"/>
      <c r="AR62" s="2248"/>
      <c r="AS62" s="2817"/>
      <c r="AT62" s="2249"/>
      <c r="AU62" s="1260" t="s">
        <v>561</v>
      </c>
      <c r="AV62" s="1644"/>
      <c r="AW62" s="1626"/>
      <c r="AX62" s="1626" t="str">
        <f>IF(T62="","",T62)</f>
        <v>Группа потребителей</v>
      </c>
      <c r="AY62" s="1626"/>
      <c r="AZ62" s="1626"/>
      <c r="BA62" s="1637">
        <v>0</v>
      </c>
    </row>
    <row s="1852" customFormat="1" customHeight="1" ht="21">
      <c r="A63" s="1365"/>
      <c r="B63" s="1365"/>
      <c r="C63" s="1365"/>
      <c r="D63" s="1365"/>
      <c r="E63" s="2261">
        <v>1</v>
      </c>
      <c r="F63" s="2261"/>
      <c r="G63" s="2261"/>
      <c r="H63" s="2261"/>
      <c r="I63" s="2288"/>
      <c r="J63" s="2288"/>
      <c r="K63" s="2258" t="str">
        <f>J62&amp;".1"</f>
        <v>2.1.1.1.1.1.1</v>
      </c>
      <c r="L63" s="1371" t="s">
        <v>562</v>
      </c>
      <c r="M63" s="1368"/>
      <c r="N63" s="1368"/>
      <c r="O63" s="1368"/>
      <c r="P63" s="2376"/>
      <c r="Q63" s="2376"/>
      <c r="R63" s="359">
        <v>1</v>
      </c>
      <c r="S63" s="2275" t="str">
        <f>$K63</f>
        <v>2.1.1.1.1.1.1</v>
      </c>
      <c r="T63" s="1349" t="s">
        <v>600</v>
      </c>
      <c r="U63" s="302"/>
      <c r="V63" s="753"/>
      <c r="W63" s="327"/>
      <c r="X63" s="753"/>
      <c r="Y63" s="1259"/>
      <c r="Z63" s="2604"/>
      <c r="AA63" s="2109" t="s">
        <v>65</v>
      </c>
      <c r="AB63" s="2604"/>
      <c r="AC63" s="2109" t="s">
        <v>65</v>
      </c>
      <c r="AD63" s="753">
        <v>2867</v>
      </c>
      <c r="AE63" s="327"/>
      <c r="AF63" s="753"/>
      <c r="AG63" s="1259"/>
      <c r="AH63" s="2604">
        <v>46023</v>
      </c>
      <c r="AI63" s="2109" t="s">
        <v>65</v>
      </c>
      <c r="AJ63" s="2604">
        <v>46295</v>
      </c>
      <c r="AK63" s="2109" t="s">
        <v>65</v>
      </c>
      <c r="AL63" s="753">
        <v>3136</v>
      </c>
      <c r="AM63" s="327"/>
      <c r="AN63" s="753"/>
      <c r="AO63" s="1259"/>
      <c r="AP63" s="2604">
        <v>46296</v>
      </c>
      <c r="AQ63" s="2109" t="s">
        <v>65</v>
      </c>
      <c r="AR63" s="2604">
        <v>46387</v>
      </c>
      <c r="AS63" s="2109" t="s">
        <v>65</v>
      </c>
      <c r="AT63" s="327"/>
      <c r="AU63" s="2255" t="s">
        <v>563</v>
      </c>
      <c r="AV63" s="1644">
        <f>STRCHECKDATE(V64:AT64)</f>
      </c>
      <c r="AW63" s="1626"/>
      <c r="AX63" s="1626" t="str">
        <f>IF(T63="","",T63)</f>
        <v>вода</v>
      </c>
      <c r="AY63" s="1626"/>
      <c r="AZ63" s="1626"/>
      <c r="BA63" s="1637">
        <v>0</v>
      </c>
    </row>
    <row s="1852" customFormat="1" customHeight="1" ht="0.75">
      <c r="A64" s="1365"/>
      <c r="B64" s="1365"/>
      <c r="C64" s="1365"/>
      <c r="D64" s="1365"/>
      <c r="E64" s="2261">
        <v>1</v>
      </c>
      <c r="F64" s="2261"/>
      <c r="G64" s="2261"/>
      <c r="H64" s="2261"/>
      <c r="I64" s="2288"/>
      <c r="J64" s="2288"/>
      <c r="K64" s="2258"/>
      <c r="L64" s="1371"/>
      <c r="M64" s="1368"/>
      <c r="N64" s="1368"/>
      <c r="O64" s="1368"/>
      <c r="P64" s="2376"/>
      <c r="Q64" s="2376"/>
      <c r="R64" s="359"/>
      <c r="S64" s="2515"/>
      <c r="T64" s="302"/>
      <c r="U64" s="302"/>
      <c r="V64" s="327"/>
      <c r="W64" s="327"/>
      <c r="X64" s="327"/>
      <c r="Y64" s="330" t="str">
        <f>Z63&amp;"-"&amp;AB63</f>
        <v>-</v>
      </c>
      <c r="Z64" s="2311"/>
      <c r="AA64" s="2109"/>
      <c r="AB64" s="2311"/>
      <c r="AC64" s="2109"/>
      <c r="AD64" s="327"/>
      <c r="AE64" s="327"/>
      <c r="AF64" s="327"/>
      <c r="AG64" s="330" t="str">
        <f>AH63&amp;"-"&amp;AJ63</f>
        <v>46023-46295</v>
      </c>
      <c r="AH64" s="2311"/>
      <c r="AI64" s="2109"/>
      <c r="AJ64" s="2311"/>
      <c r="AK64" s="2109"/>
      <c r="AL64" s="327"/>
      <c r="AM64" s="327"/>
      <c r="AN64" s="327"/>
      <c r="AO64" s="330" t="str">
        <f>AP63&amp;"-"&amp;AR63</f>
        <v>46296-46387</v>
      </c>
      <c r="AP64" s="2311"/>
      <c r="AQ64" s="2109"/>
      <c r="AR64" s="2311"/>
      <c r="AS64" s="2109"/>
      <c r="AT64" s="327"/>
      <c r="AU64" s="2256"/>
      <c r="AV64" s="1644"/>
      <c r="AW64" s="1626"/>
      <c r="AX64" s="1626" t="str">
        <f>IF(T64="","",T64)</f>
        <v/>
      </c>
      <c r="AY64" s="1626"/>
      <c r="AZ64" s="1626"/>
      <c r="BA64" s="1637">
        <v>0</v>
      </c>
    </row>
    <row s="1852" customFormat="1" customHeight="1" ht="15">
      <c r="A65" s="1365"/>
      <c r="B65" s="1365"/>
      <c r="C65" s="1365"/>
      <c r="D65" s="1365"/>
      <c r="E65" s="2261">
        <v>1</v>
      </c>
      <c r="F65" s="2261"/>
      <c r="G65" s="2261"/>
      <c r="H65" s="2261"/>
      <c r="I65" s="2288"/>
      <c r="J65" s="2258"/>
      <c r="K65" s="1365"/>
      <c r="L65" s="1371"/>
      <c r="M65" s="1368"/>
      <c r="N65" s="1368"/>
      <c r="O65" s="1778"/>
      <c r="P65" s="2376"/>
      <c r="Q65" s="2376"/>
      <c r="R65" s="358"/>
      <c r="S65" s="2655"/>
      <c r="T65" s="2656" t="s">
        <v>564</v>
      </c>
      <c r="U65" s="2657"/>
      <c r="V65" s="2657"/>
      <c r="W65" s="2657"/>
      <c r="X65" s="2657"/>
      <c r="Y65" s="2657"/>
      <c r="Z65" s="2657"/>
      <c r="AA65" s="2657"/>
      <c r="AB65" s="2657"/>
      <c r="AC65" s="2657"/>
      <c r="AD65" s="2657"/>
      <c r="AE65" s="2657"/>
      <c r="AF65" s="2657"/>
      <c r="AG65" s="2657"/>
      <c r="AH65" s="2657"/>
      <c r="AI65" s="2657"/>
      <c r="AJ65" s="2657"/>
      <c r="AK65" s="2657"/>
      <c r="AL65" s="2658"/>
      <c r="AM65" s="2658"/>
      <c r="AN65" s="2658"/>
      <c r="AO65" s="2658"/>
      <c r="AP65" s="2658"/>
      <c r="AQ65" s="2658"/>
      <c r="AR65" s="2658"/>
      <c r="AS65" s="2835"/>
      <c r="AT65" s="2659"/>
      <c r="AU65" s="2257"/>
      <c r="AV65" s="1644"/>
      <c r="AW65" s="1626"/>
      <c r="AX65" s="1626" t="str">
        <f>IF(T65="","",T65)</f>
        <v>Добавить вид теплоносителя (параметры теплоносителя)</v>
      </c>
      <c r="AY65" s="1626"/>
      <c r="AZ65" s="1626"/>
      <c r="BA65" s="1637">
        <v>0</v>
      </c>
    </row>
    <row s="1852" customFormat="1" customHeight="1" ht="15">
      <c r="A66" s="1365"/>
      <c r="B66" s="1365"/>
      <c r="C66" s="1365"/>
      <c r="D66" s="1365"/>
      <c r="E66" s="2261">
        <v>1</v>
      </c>
      <c r="F66" s="2261"/>
      <c r="G66" s="2261"/>
      <c r="H66" s="2261"/>
      <c r="I66" s="2258"/>
      <c r="J66" s="1365"/>
      <c r="K66" s="1365"/>
      <c r="L66" s="1371"/>
      <c r="M66" s="1368"/>
      <c r="N66" s="1778"/>
      <c r="O66" s="1778"/>
      <c r="P66" s="2376"/>
      <c r="Q66" s="2376"/>
      <c r="R66" s="358"/>
      <c r="S66" s="2655"/>
      <c r="T66" s="2660" t="s">
        <v>565</v>
      </c>
      <c r="U66" s="2657"/>
      <c r="V66" s="2657"/>
      <c r="W66" s="2657"/>
      <c r="X66" s="2657"/>
      <c r="Y66" s="2657"/>
      <c r="Z66" s="2657"/>
      <c r="AA66" s="2657"/>
      <c r="AB66" s="2657"/>
      <c r="AC66" s="2661"/>
      <c r="AD66" s="2657"/>
      <c r="AE66" s="2657"/>
      <c r="AF66" s="2657"/>
      <c r="AG66" s="2657"/>
      <c r="AH66" s="2657"/>
      <c r="AI66" s="2657"/>
      <c r="AJ66" s="2657"/>
      <c r="AK66" s="2661"/>
      <c r="AL66" s="2658"/>
      <c r="AM66" s="2658"/>
      <c r="AN66" s="2658"/>
      <c r="AO66" s="2658"/>
      <c r="AP66" s="2658"/>
      <c r="AQ66" s="2658"/>
      <c r="AR66" s="2658"/>
      <c r="AS66" s="2836"/>
      <c r="AT66" s="2657"/>
      <c r="AU66" s="2663"/>
      <c r="AV66" s="1644"/>
      <c r="AW66" s="1626"/>
      <c r="AX66" s="1626" t="str">
        <f>IF(T66="","",T66)</f>
        <v>Добавить группу потребителей</v>
      </c>
      <c r="AY66" s="1626"/>
      <c r="AZ66" s="1626"/>
      <c r="BA66" s="1637">
        <v>0</v>
      </c>
    </row>
    <row s="1852" customFormat="1" customHeight="1" ht="14.25">
      <c r="A67" s="1365"/>
      <c r="B67" s="1365"/>
      <c r="C67" s="1365"/>
      <c r="D67" s="1365"/>
      <c r="E67" s="2261">
        <v>1</v>
      </c>
      <c r="F67" s="2261"/>
      <c r="G67" s="2261"/>
      <c r="H67" s="2260"/>
      <c r="I67" s="1365"/>
      <c r="J67" s="1365"/>
      <c r="K67" s="1365"/>
      <c r="L67" s="1371"/>
      <c r="M67" s="1367"/>
      <c r="N67" s="1367"/>
      <c r="O67" s="1368"/>
      <c r="P67" s="1825"/>
      <c r="Q67" s="377"/>
      <c r="R67" s="357"/>
      <c r="S67" s="2655"/>
      <c r="T67" s="2664" t="s">
        <v>566</v>
      </c>
      <c r="U67" s="2657"/>
      <c r="V67" s="2657"/>
      <c r="W67" s="2657"/>
      <c r="X67" s="2657"/>
      <c r="Y67" s="2657"/>
      <c r="Z67" s="2657"/>
      <c r="AA67" s="2657"/>
      <c r="AB67" s="2657"/>
      <c r="AC67" s="2661"/>
      <c r="AD67" s="2657"/>
      <c r="AE67" s="2657"/>
      <c r="AF67" s="2657"/>
      <c r="AG67" s="2657"/>
      <c r="AH67" s="2657"/>
      <c r="AI67" s="2657"/>
      <c r="AJ67" s="2657"/>
      <c r="AK67" s="2661"/>
      <c r="AL67" s="2658"/>
      <c r="AM67" s="2658"/>
      <c r="AN67" s="2658"/>
      <c r="AO67" s="2658"/>
      <c r="AP67" s="2658"/>
      <c r="AQ67" s="2658"/>
      <c r="AR67" s="2658"/>
      <c r="AS67" s="2836"/>
      <c r="AT67" s="2657"/>
      <c r="AU67" s="2663"/>
      <c r="AV67" s="1644"/>
      <c r="AW67" s="1626"/>
      <c r="AX67" s="1626" t="str">
        <f>IF(T67="","",T67)</f>
        <v>Добавить схему подключения</v>
      </c>
      <c r="AY67" s="1626"/>
      <c r="AZ67" s="1626"/>
      <c r="BA67" s="1637">
        <v>0</v>
      </c>
    </row>
    <row s="624" customFormat="1" customHeight="1" ht="0.75">
      <c r="A68" s="1345"/>
      <c r="B68" s="1345"/>
      <c r="C68" s="1345"/>
      <c r="D68" s="1345"/>
      <c r="E68" s="2261">
        <v>1</v>
      </c>
      <c r="F68" s="2261"/>
      <c r="G68" s="2260"/>
      <c r="H68" s="1345"/>
      <c r="I68" s="1345"/>
      <c r="J68" s="1345"/>
      <c r="K68" s="1345"/>
      <c r="L68" s="1547"/>
      <c r="M68" s="1317"/>
      <c r="N68" s="1317"/>
      <c r="O68" s="1644"/>
      <c r="P68" s="1318"/>
      <c r="Q68" s="1346"/>
      <c r="R68" s="1318"/>
      <c r="S68" s="1320"/>
      <c r="T68" s="1321" t="s">
        <v>244</v>
      </c>
      <c r="U68" s="1322"/>
      <c r="V68" s="1322"/>
      <c r="W68" s="1322"/>
      <c r="X68" s="1322"/>
      <c r="Y68" s="1322"/>
      <c r="Z68" s="1322"/>
      <c r="AA68" s="1322"/>
      <c r="AB68" s="1322"/>
      <c r="AC68" s="1322"/>
      <c r="AD68" s="1322"/>
      <c r="AE68" s="1322"/>
      <c r="AF68" s="1322"/>
      <c r="AG68" s="1322"/>
      <c r="AH68" s="1322"/>
      <c r="AI68" s="1322"/>
      <c r="AJ68" s="1322"/>
      <c r="AK68" s="1322"/>
      <c r="AL68" s="1322"/>
      <c r="AM68" s="1322"/>
      <c r="AN68" s="1322"/>
      <c r="AO68" s="1322"/>
      <c r="AP68" s="1322"/>
      <c r="AQ68" s="1322"/>
      <c r="AR68" s="1322"/>
      <c r="AS68" s="1322"/>
      <c r="AT68" s="1322"/>
      <c r="AU68" s="1322"/>
      <c r="AV68" s="1644"/>
      <c r="AW68" s="1626"/>
      <c r="AX68" s="1626" t="str">
        <f>IF(T68="","",T68)</f>
        <v>Добавить источник для дифференциации</v>
      </c>
      <c r="AY68" s="1626"/>
      <c r="AZ68" s="1626"/>
      <c r="BA68" s="1644">
        <v>0</v>
      </c>
    </row>
    <row s="624" customFormat="1" customHeight="1" ht="0.75">
      <c r="A69" s="1345"/>
      <c r="B69" s="1345"/>
      <c r="C69" s="1345"/>
      <c r="D69" s="1345"/>
      <c r="E69" s="2261">
        <v>1</v>
      </c>
      <c r="F69" s="2260"/>
      <c r="G69" s="1345"/>
      <c r="H69" s="1345"/>
      <c r="I69" s="1345"/>
      <c r="J69" s="1345"/>
      <c r="K69" s="1345"/>
      <c r="L69" s="1547"/>
      <c r="M69" s="1323"/>
      <c r="N69" s="1323"/>
      <c r="O69" s="1644"/>
      <c r="P69" s="1318"/>
      <c r="Q69" s="1346"/>
      <c r="R69" s="1318"/>
      <c r="S69" s="1324"/>
      <c r="T69" s="1325" t="s">
        <v>245</v>
      </c>
      <c r="U69" s="1326"/>
      <c r="V69" s="1326"/>
      <c r="W69" s="1326"/>
      <c r="X69" s="1326"/>
      <c r="Y69" s="1326"/>
      <c r="Z69" s="1326"/>
      <c r="AA69" s="1326"/>
      <c r="AB69" s="1326"/>
      <c r="AC69" s="1326"/>
      <c r="AD69" s="1326"/>
      <c r="AE69" s="1326"/>
      <c r="AF69" s="1326"/>
      <c r="AG69" s="1326"/>
      <c r="AH69" s="1326"/>
      <c r="AI69" s="1326"/>
      <c r="AJ69" s="1326"/>
      <c r="AK69" s="1326"/>
      <c r="AL69" s="1326"/>
      <c r="AM69" s="1326"/>
      <c r="AN69" s="1326"/>
      <c r="AO69" s="1326"/>
      <c r="AP69" s="1326"/>
      <c r="AQ69" s="1326"/>
      <c r="AR69" s="1326"/>
      <c r="AS69" s="1326"/>
      <c r="AT69" s="1326"/>
      <c r="AU69" s="1326"/>
      <c r="AV69" s="1644"/>
      <c r="AW69" s="1626"/>
      <c r="AX69" s="1626" t="str">
        <f>IF(T69="","",T69)</f>
        <v>Добавить централизованную систему для дифференциации</v>
      </c>
      <c r="AY69" s="1626"/>
      <c r="AZ69" s="1626"/>
      <c r="BA69" s="1644">
        <v>0</v>
      </c>
    </row>
    <row s="624" customFormat="1" customHeight="1" ht="0.75">
      <c r="A70" s="1345"/>
      <c r="B70" s="1345"/>
      <c r="C70" s="1345"/>
      <c r="D70" s="1345"/>
      <c r="E70" s="2260">
        <v>1</v>
      </c>
      <c r="F70" s="1345"/>
      <c r="G70" s="1345"/>
      <c r="H70" s="1345"/>
      <c r="I70" s="1345"/>
      <c r="J70" s="1345"/>
      <c r="K70" s="1345"/>
      <c r="L70" s="1547"/>
      <c r="M70" s="1323"/>
      <c r="N70" s="1323"/>
      <c r="O70" s="1644"/>
      <c r="P70" s="1318"/>
      <c r="Q70" s="1346"/>
      <c r="R70" s="1318"/>
      <c r="S70" s="1324"/>
      <c r="T70" s="1327" t="s">
        <v>246</v>
      </c>
      <c r="U70" s="1326"/>
      <c r="V70" s="1326"/>
      <c r="W70" s="1326"/>
      <c r="X70" s="1326"/>
      <c r="Y70" s="1326"/>
      <c r="Z70" s="1326"/>
      <c r="AA70" s="1326"/>
      <c r="AB70" s="1326"/>
      <c r="AC70" s="1326"/>
      <c r="AD70" s="1326"/>
      <c r="AE70" s="1326"/>
      <c r="AF70" s="1326"/>
      <c r="AG70" s="1326"/>
      <c r="AH70" s="1326"/>
      <c r="AI70" s="1326"/>
      <c r="AJ70" s="1326"/>
      <c r="AK70" s="1326"/>
      <c r="AL70" s="1326"/>
      <c r="AM70" s="1326"/>
      <c r="AN70" s="1326"/>
      <c r="AO70" s="1326"/>
      <c r="AP70" s="1326"/>
      <c r="AQ70" s="1326"/>
      <c r="AR70" s="1326"/>
      <c r="AS70" s="1326"/>
      <c r="AT70" s="1326"/>
      <c r="AU70" s="1326"/>
      <c r="AV70" s="1644"/>
      <c r="AW70" s="1626"/>
      <c r="AX70" s="1626" t="str">
        <f>IF(T70="","",T70)</f>
        <v>Добавить территорию для дифференциации</v>
      </c>
      <c r="AY70" s="1626"/>
      <c r="AZ70" s="1626"/>
      <c r="BA70" s="1644">
        <v>0</v>
      </c>
    </row>
    <row s="1852" customFormat="1" customHeight="1" ht="21">
      <c r="A71" s="1365" t="s">
        <v>251</v>
      </c>
      <c r="B71" s="1365"/>
      <c r="C71" s="1365"/>
      <c r="D71" s="1365"/>
      <c r="E71" s="2260" t="s">
        <v>94</v>
      </c>
      <c r="F71" s="1365"/>
      <c r="G71" s="1365"/>
      <c r="H71" s="1365"/>
      <c r="I71" s="1365"/>
      <c r="J71" s="1365"/>
      <c r="K71" s="1365"/>
      <c r="L71" s="1371"/>
      <c r="M71" s="1367"/>
      <c r="N71" s="1367"/>
      <c r="O71" s="1367"/>
      <c r="P71" s="2399"/>
      <c r="Q71" s="1825"/>
      <c r="R71" s="357"/>
      <c r="S71" s="2275" t="str">
        <f>INDEX(PT_DIFFERENTIATION_NUM_NTAR,MATCH(A71,PT_DIFFERENTIATION_NTAR_ID,0))</f>
        <v>3</v>
      </c>
      <c r="T71" s="1527" t="s">
        <v>205</v>
      </c>
      <c r="U71" s="302"/>
      <c r="V71" s="2244"/>
      <c r="W71" s="2245"/>
      <c r="X71" s="2245"/>
      <c r="Y71" s="2245"/>
      <c r="Z71" s="2245"/>
      <c r="AA71" s="2245"/>
      <c r="AB71" s="2245"/>
      <c r="AC71" s="2246"/>
      <c r="AD71" s="2244" t="str">
        <f>INDEX(PT_DIFFERENTIATION_NTAR,MATCH(A71,PT_DIFFERENTIATION_NTAR_ID,0))</f>
        <v>Тариф на тепловую энергию</v>
      </c>
      <c r="AE71" s="2245"/>
      <c r="AF71" s="2245"/>
      <c r="AG71" s="2245"/>
      <c r="AH71" s="2245"/>
      <c r="AI71" s="2245"/>
      <c r="AJ71" s="2245"/>
      <c r="AK71" s="2245"/>
      <c r="AL71" s="2244"/>
      <c r="AM71" s="2245"/>
      <c r="AN71" s="2245"/>
      <c r="AO71" s="2245"/>
      <c r="AP71" s="2245"/>
      <c r="AQ71" s="2245"/>
      <c r="AR71" s="2245"/>
      <c r="AS71" s="2816"/>
      <c r="AT71" s="2246"/>
      <c r="AU71" s="1260" t="s">
        <v>549</v>
      </c>
      <c r="AV71" s="1644"/>
      <c r="AW71" s="1626"/>
      <c r="AX71" s="1626" t="str">
        <f>IF(T71="","",T71)</f>
        <v>Наименование тарифа</v>
      </c>
      <c r="AY71" s="1626"/>
      <c r="AZ71" s="1626"/>
      <c r="BA71" s="1637">
        <v>0</v>
      </c>
    </row>
    <row s="1852" customFormat="1" customHeight="1" ht="21">
      <c r="A72" s="1365"/>
      <c r="B72" s="1365" t="s">
        <v>252</v>
      </c>
      <c r="C72" s="1365"/>
      <c r="D72" s="1365"/>
      <c r="E72" s="2261" t="s">
        <v>106</v>
      </c>
      <c r="F72" s="2260">
        <v>1</v>
      </c>
      <c r="G72" s="1365"/>
      <c r="H72" s="1365"/>
      <c r="I72" s="1365"/>
      <c r="J72" s="1365"/>
      <c r="K72" s="1365"/>
      <c r="L72" s="1371"/>
      <c r="M72" s="1367"/>
      <c r="N72" s="1367"/>
      <c r="O72" s="1367"/>
      <c r="P72" s="2127"/>
      <c r="Q72" s="354"/>
      <c r="R72" s="355"/>
      <c r="S72" s="2275" t="str">
        <f>INDEX(PT_DIFFERENTIATION_NUM_TER,MATCH(B72,PT_DIFFERENTIATION_TER_ID,0))</f>
        <v>3.1</v>
      </c>
      <c r="T72" s="1524" t="s">
        <v>550</v>
      </c>
      <c r="U72" s="302"/>
      <c r="V72" s="2244"/>
      <c r="W72" s="2245"/>
      <c r="X72" s="2245"/>
      <c r="Y72" s="2245"/>
      <c r="Z72" s="2245"/>
      <c r="AA72" s="2245"/>
      <c r="AB72" s="2245"/>
      <c r="AC72" s="2246"/>
      <c r="AD72" s="2244" t="str">
        <f>INDEX(PT_DIFFERENTIATION_TER,MATCH(B72,PT_DIFFERENTIATION_TER_ID,0))</f>
        <v>Территория 3</v>
      </c>
      <c r="AE72" s="2245"/>
      <c r="AF72" s="2245"/>
      <c r="AG72" s="2245"/>
      <c r="AH72" s="2245"/>
      <c r="AI72" s="2245"/>
      <c r="AJ72" s="2245"/>
      <c r="AK72" s="2245"/>
      <c r="AL72" s="2244"/>
      <c r="AM72" s="2245"/>
      <c r="AN72" s="2245"/>
      <c r="AO72" s="2245"/>
      <c r="AP72" s="2245"/>
      <c r="AQ72" s="2245"/>
      <c r="AR72" s="2245"/>
      <c r="AS72" s="2816"/>
      <c r="AT72" s="2246"/>
      <c r="AU72" s="1260" t="s">
        <v>551</v>
      </c>
      <c r="AV72" s="1644"/>
      <c r="AW72" s="1626"/>
      <c r="AX72" s="1626" t="str">
        <f>IF(T72="","",T72)</f>
        <v>Территория действия тарифа</v>
      </c>
      <c r="AY72" s="1626"/>
      <c r="AZ72" s="1626"/>
      <c r="BA72" s="1637">
        <v>0</v>
      </c>
    </row>
    <row s="1852" customFormat="1" customHeight="1" ht="23.25">
      <c r="A73" s="1365"/>
      <c r="B73" s="1365"/>
      <c r="C73" s="1365" t="s">
        <v>253</v>
      </c>
      <c r="D73" s="1365"/>
      <c r="E73" s="2261" t="s">
        <v>106</v>
      </c>
      <c r="F73" s="2261"/>
      <c r="G73" s="2260">
        <v>1</v>
      </c>
      <c r="H73" s="1365"/>
      <c r="I73" s="1365"/>
      <c r="J73" s="1365"/>
      <c r="K73" s="1365"/>
      <c r="L73" s="1371"/>
      <c r="M73" s="1367"/>
      <c r="N73" s="1367"/>
      <c r="O73" s="1367"/>
      <c r="P73" s="356"/>
      <c r="Q73" s="354"/>
      <c r="R73" s="355"/>
      <c r="S73" s="2275" t="str">
        <f>INDEX(PT_DIFFERENTIATION_NUM_CS,MATCH(C73,PT_DIFFERENTIATION_CS_ID,0))</f>
        <v>3.1.1</v>
      </c>
      <c r="T73" s="311" t="s">
        <v>552</v>
      </c>
      <c r="U73" s="302"/>
      <c r="V73" s="2244"/>
      <c r="W73" s="2245"/>
      <c r="X73" s="2245"/>
      <c r="Y73" s="2245"/>
      <c r="Z73" s="2245"/>
      <c r="AA73" s="2245"/>
      <c r="AB73" s="2245"/>
      <c r="AC73" s="2246"/>
      <c r="AD73" s="2244" t="str">
        <f>INDEX(PT_DIFFERENTIATION_CS,MATCH(C73,PT_DIFFERENTIATION_CS_ID,0))</f>
        <v>без дифференциации</v>
      </c>
      <c r="AE73" s="2245"/>
      <c r="AF73" s="2245"/>
      <c r="AG73" s="2245"/>
      <c r="AH73" s="2245"/>
      <c r="AI73" s="2245"/>
      <c r="AJ73" s="2245"/>
      <c r="AK73" s="2245"/>
      <c r="AL73" s="2244"/>
      <c r="AM73" s="2245"/>
      <c r="AN73" s="2245"/>
      <c r="AO73" s="2245"/>
      <c r="AP73" s="2245"/>
      <c r="AQ73" s="2245"/>
      <c r="AR73" s="2245"/>
      <c r="AS73" s="2816"/>
      <c r="AT73" s="2246"/>
      <c r="AU73" s="1260" t="s">
        <v>553</v>
      </c>
      <c r="AV73" s="1644"/>
      <c r="AW73" s="1626"/>
      <c r="AX73" s="1626" t="str">
        <f>IF(T73="","",T73)</f>
        <v>Наименование системы теплоснабжения </v>
      </c>
      <c r="AY73" s="1626"/>
      <c r="AZ73" s="1626"/>
      <c r="BA73" s="1637">
        <v>0</v>
      </c>
    </row>
    <row s="1852" customFormat="1" customHeight="1" ht="21">
      <c r="A74" s="1365"/>
      <c r="B74" s="1365"/>
      <c r="C74" s="1365"/>
      <c r="D74" s="1365" t="s">
        <v>254</v>
      </c>
      <c r="E74" s="2261" t="s">
        <v>106</v>
      </c>
      <c r="F74" s="2261"/>
      <c r="G74" s="2261"/>
      <c r="H74" s="2260">
        <v>1</v>
      </c>
      <c r="I74" s="1365"/>
      <c r="J74" s="1365"/>
      <c r="K74" s="1365"/>
      <c r="L74" s="1371"/>
      <c r="M74" s="1367"/>
      <c r="N74" s="1367"/>
      <c r="O74" s="1367"/>
      <c r="P74" s="356"/>
      <c r="Q74" s="354"/>
      <c r="R74" s="355"/>
      <c r="S74" s="2275" t="str">
        <f>INDEX(PT_DIFFERENTIATION_NUM_IST_TE,MATCH(D74,PT_DIFFERENTIATION_IST_TE_ID,0))</f>
        <v>3.1.1.1</v>
      </c>
      <c r="T74" s="312" t="s">
        <v>554</v>
      </c>
      <c r="U74" s="302"/>
      <c r="V74" s="2244"/>
      <c r="W74" s="2245"/>
      <c r="X74" s="2245"/>
      <c r="Y74" s="2245"/>
      <c r="Z74" s="2245"/>
      <c r="AA74" s="2245"/>
      <c r="AB74" s="2245"/>
      <c r="AC74" s="2246"/>
      <c r="AD74" s="2244" t="str">
        <f>INDEX(PT_DIFFERENTIATION_IST_TE,MATCH(D74,PT_DIFFERENTIATION_IST_TE_ID,0))</f>
        <v>без дифференциации</v>
      </c>
      <c r="AE74" s="2245"/>
      <c r="AF74" s="2245"/>
      <c r="AG74" s="2245"/>
      <c r="AH74" s="2245"/>
      <c r="AI74" s="2245"/>
      <c r="AJ74" s="2245"/>
      <c r="AK74" s="2245"/>
      <c r="AL74" s="2244"/>
      <c r="AM74" s="2245"/>
      <c r="AN74" s="2245"/>
      <c r="AO74" s="2245"/>
      <c r="AP74" s="2245"/>
      <c r="AQ74" s="2245"/>
      <c r="AR74" s="2245"/>
      <c r="AS74" s="2816"/>
      <c r="AT74" s="2246"/>
      <c r="AU74" s="1260" t="s">
        <v>555</v>
      </c>
      <c r="AV74" s="1644"/>
      <c r="AW74" s="1626"/>
      <c r="AX74" s="1626" t="str">
        <f>IF(T74="","",T74)</f>
        <v>Источник тепловой энергии  </v>
      </c>
      <c r="AY74" s="1626"/>
      <c r="AZ74" s="1626"/>
      <c r="BA74" s="1637">
        <v>0</v>
      </c>
    </row>
    <row s="1852" customFormat="1" customHeight="1" ht="47.25">
      <c r="A75" s="1365"/>
      <c r="B75" s="1365"/>
      <c r="C75" s="1365"/>
      <c r="D75" s="1365"/>
      <c r="E75" s="2261" t="s">
        <v>106</v>
      </c>
      <c r="F75" s="2261"/>
      <c r="G75" s="2261"/>
      <c r="H75" s="2261"/>
      <c r="I75" s="2258" t="str">
        <f>S74&amp;".1"</f>
        <v>3.1.1.1.1</v>
      </c>
      <c r="J75" s="1365"/>
      <c r="K75" s="1365"/>
      <c r="L75" s="1371" t="s">
        <v>556</v>
      </c>
      <c r="M75" s="1368"/>
      <c r="N75" s="1778"/>
      <c r="O75" s="1778"/>
      <c r="P75" s="2376">
        <v>1</v>
      </c>
      <c r="Q75" s="2376"/>
      <c r="R75" s="358"/>
      <c r="S75" s="2275" t="str">
        <f>$I75</f>
        <v>3.1.1.1.1</v>
      </c>
      <c r="T75" s="287" t="s">
        <v>557</v>
      </c>
      <c r="U75" s="302"/>
      <c r="V75" s="2247"/>
      <c r="W75" s="2248"/>
      <c r="X75" s="2248"/>
      <c r="Y75" s="2248"/>
      <c r="Z75" s="2248"/>
      <c r="AA75" s="2248"/>
      <c r="AB75" s="2248"/>
      <c r="AC75" s="2249"/>
      <c r="AD75" s="2247" t="s">
        <v>599</v>
      </c>
      <c r="AE75" s="2248"/>
      <c r="AF75" s="2248"/>
      <c r="AG75" s="2248"/>
      <c r="AH75" s="2248"/>
      <c r="AI75" s="2248"/>
      <c r="AJ75" s="2248"/>
      <c r="AK75" s="2248"/>
      <c r="AL75" s="2247"/>
      <c r="AM75" s="2248"/>
      <c r="AN75" s="2248"/>
      <c r="AO75" s="2248"/>
      <c r="AP75" s="2248"/>
      <c r="AQ75" s="2248"/>
      <c r="AR75" s="2248"/>
      <c r="AS75" s="2817"/>
      <c r="AT75" s="2249"/>
      <c r="AU75" s="1260" t="s">
        <v>558</v>
      </c>
      <c r="AV75" s="1644"/>
      <c r="AW75" s="1626"/>
      <c r="AX75" s="1626" t="str">
        <f>IF(T75="","",T75)</f>
        <v>Схема подключения теплопотребляющей установки к коллектору источника тепловой энергии</v>
      </c>
      <c r="AY75" s="1626"/>
      <c r="AZ75" s="1626"/>
      <c r="BA75" s="1637">
        <v>0</v>
      </c>
    </row>
    <row s="1852" customFormat="1" customHeight="1" ht="21">
      <c r="A76" s="1365"/>
      <c r="B76" s="1365"/>
      <c r="C76" s="1365"/>
      <c r="D76" s="1365"/>
      <c r="E76" s="2261" t="s">
        <v>106</v>
      </c>
      <c r="F76" s="2261"/>
      <c r="G76" s="2261"/>
      <c r="H76" s="2261"/>
      <c r="I76" s="2288"/>
      <c r="J76" s="2258" t="str">
        <f>I75&amp;".1"</f>
        <v>3.1.1.1.1.1</v>
      </c>
      <c r="K76" s="1365"/>
      <c r="L76" s="1371" t="s">
        <v>559</v>
      </c>
      <c r="M76" s="1368"/>
      <c r="N76" s="1368"/>
      <c r="O76" s="1778"/>
      <c r="P76" s="2376"/>
      <c r="Q76" s="2376">
        <v>1</v>
      </c>
      <c r="R76" s="359"/>
      <c r="S76" s="2275" t="str">
        <f>$J76</f>
        <v>3.1.1.1.1.1</v>
      </c>
      <c r="T76" s="288" t="s">
        <v>560</v>
      </c>
      <c r="U76" s="302"/>
      <c r="V76" s="2247"/>
      <c r="W76" s="2248"/>
      <c r="X76" s="2248"/>
      <c r="Y76" s="2248"/>
      <c r="Z76" s="2248"/>
      <c r="AA76" s="2248"/>
      <c r="AB76" s="2248"/>
      <c r="AC76" s="2249"/>
      <c r="AD76" s="2247" t="s">
        <v>599</v>
      </c>
      <c r="AE76" s="2248"/>
      <c r="AF76" s="2248"/>
      <c r="AG76" s="2248"/>
      <c r="AH76" s="2248"/>
      <c r="AI76" s="2248"/>
      <c r="AJ76" s="2248"/>
      <c r="AK76" s="2248"/>
      <c r="AL76" s="2247"/>
      <c r="AM76" s="2248"/>
      <c r="AN76" s="2248"/>
      <c r="AO76" s="2248"/>
      <c r="AP76" s="2248"/>
      <c r="AQ76" s="2248"/>
      <c r="AR76" s="2248"/>
      <c r="AS76" s="2817"/>
      <c r="AT76" s="2249"/>
      <c r="AU76" s="1260" t="s">
        <v>561</v>
      </c>
      <c r="AV76" s="1644"/>
      <c r="AW76" s="1626"/>
      <c r="AX76" s="1626" t="str">
        <f>IF(T76="","",T76)</f>
        <v>Группа потребителей</v>
      </c>
      <c r="AY76" s="1626"/>
      <c r="AZ76" s="1626"/>
      <c r="BA76" s="1637">
        <v>0</v>
      </c>
    </row>
    <row s="1852" customFormat="1" customHeight="1" ht="21">
      <c r="A77" s="1365"/>
      <c r="B77" s="1365"/>
      <c r="C77" s="1365"/>
      <c r="D77" s="1365"/>
      <c r="E77" s="2261" t="s">
        <v>106</v>
      </c>
      <c r="F77" s="2261"/>
      <c r="G77" s="2261"/>
      <c r="H77" s="2261"/>
      <c r="I77" s="2288"/>
      <c r="J77" s="2288"/>
      <c r="K77" s="2258" t="str">
        <f>J76&amp;".1"</f>
        <v>3.1.1.1.1.1.1</v>
      </c>
      <c r="L77" s="1371" t="s">
        <v>562</v>
      </c>
      <c r="M77" s="1368"/>
      <c r="N77" s="1368"/>
      <c r="O77" s="1368"/>
      <c r="P77" s="2376"/>
      <c r="Q77" s="2376"/>
      <c r="R77" s="359">
        <v>1</v>
      </c>
      <c r="S77" s="2275" t="str">
        <f>$K77</f>
        <v>3.1.1.1.1.1.1</v>
      </c>
      <c r="T77" s="1349" t="s">
        <v>600</v>
      </c>
      <c r="U77" s="302"/>
      <c r="V77" s="753"/>
      <c r="W77" s="327"/>
      <c r="X77" s="753"/>
      <c r="Y77" s="1259"/>
      <c r="Z77" s="2604"/>
      <c r="AA77" s="2109" t="s">
        <v>65</v>
      </c>
      <c r="AB77" s="2604"/>
      <c r="AC77" s="2109" t="s">
        <v>65</v>
      </c>
      <c r="AD77" s="753">
        <v>2966</v>
      </c>
      <c r="AE77" s="327"/>
      <c r="AF77" s="753"/>
      <c r="AG77" s="1259"/>
      <c r="AH77" s="2604">
        <v>46023</v>
      </c>
      <c r="AI77" s="2109" t="s">
        <v>65</v>
      </c>
      <c r="AJ77" s="2604">
        <v>46295</v>
      </c>
      <c r="AK77" s="2109" t="s">
        <v>65</v>
      </c>
      <c r="AL77" s="753">
        <v>3244</v>
      </c>
      <c r="AM77" s="327"/>
      <c r="AN77" s="753"/>
      <c r="AO77" s="1259"/>
      <c r="AP77" s="2604">
        <v>46296</v>
      </c>
      <c r="AQ77" s="2109" t="s">
        <v>65</v>
      </c>
      <c r="AR77" s="2604">
        <v>46387</v>
      </c>
      <c r="AS77" s="2109" t="s">
        <v>65</v>
      </c>
      <c r="AT77" s="327"/>
      <c r="AU77" s="2255" t="s">
        <v>563</v>
      </c>
      <c r="AV77" s="1644">
        <f>STRCHECKDATE(V78:AT78)</f>
      </c>
      <c r="AW77" s="1626"/>
      <c r="AX77" s="1626" t="str">
        <f>IF(T77="","",T77)</f>
        <v>вода</v>
      </c>
      <c r="AY77" s="1626"/>
      <c r="AZ77" s="1626"/>
      <c r="BA77" s="1637">
        <v>0</v>
      </c>
    </row>
    <row s="1852" customFormat="1" customHeight="1" ht="0.75">
      <c r="A78" s="1365"/>
      <c r="B78" s="1365"/>
      <c r="C78" s="1365"/>
      <c r="D78" s="1365"/>
      <c r="E78" s="2261" t="s">
        <v>106</v>
      </c>
      <c r="F78" s="2261"/>
      <c r="G78" s="2261"/>
      <c r="H78" s="2261"/>
      <c r="I78" s="2288"/>
      <c r="J78" s="2288"/>
      <c r="K78" s="2258"/>
      <c r="L78" s="1371"/>
      <c r="M78" s="1368"/>
      <c r="N78" s="1368"/>
      <c r="O78" s="1368"/>
      <c r="P78" s="2376"/>
      <c r="Q78" s="2376"/>
      <c r="R78" s="359"/>
      <c r="S78" s="2515"/>
      <c r="T78" s="302"/>
      <c r="U78" s="302"/>
      <c r="V78" s="327"/>
      <c r="W78" s="327"/>
      <c r="X78" s="327"/>
      <c r="Y78" s="330" t="str">
        <f>Z77&amp;"-"&amp;AB77</f>
        <v>-</v>
      </c>
      <c r="Z78" s="2311"/>
      <c r="AA78" s="2109"/>
      <c r="AB78" s="2311"/>
      <c r="AC78" s="2109"/>
      <c r="AD78" s="327"/>
      <c r="AE78" s="327"/>
      <c r="AF78" s="327"/>
      <c r="AG78" s="330" t="str">
        <f>AH77&amp;"-"&amp;AJ77</f>
        <v>46023-46295</v>
      </c>
      <c r="AH78" s="2311"/>
      <c r="AI78" s="2109"/>
      <c r="AJ78" s="2311"/>
      <c r="AK78" s="2109"/>
      <c r="AL78" s="327"/>
      <c r="AM78" s="327"/>
      <c r="AN78" s="327"/>
      <c r="AO78" s="330" t="str">
        <f>AP77&amp;"-"&amp;AR77</f>
        <v>46296-46387</v>
      </c>
      <c r="AP78" s="2311"/>
      <c r="AQ78" s="2109"/>
      <c r="AR78" s="2311"/>
      <c r="AS78" s="2109"/>
      <c r="AT78" s="327"/>
      <c r="AU78" s="2256"/>
      <c r="AV78" s="1644"/>
      <c r="AW78" s="1626"/>
      <c r="AX78" s="1626" t="str">
        <f>IF(T78="","",T78)</f>
        <v/>
      </c>
      <c r="AY78" s="1626"/>
      <c r="AZ78" s="1626"/>
      <c r="BA78" s="1637">
        <v>0</v>
      </c>
    </row>
    <row s="1852" customFormat="1" customHeight="1" ht="15">
      <c r="A79" s="1365"/>
      <c r="B79" s="1365"/>
      <c r="C79" s="1365"/>
      <c r="D79" s="1365"/>
      <c r="E79" s="2261" t="s">
        <v>106</v>
      </c>
      <c r="F79" s="2261"/>
      <c r="G79" s="2261"/>
      <c r="H79" s="2261"/>
      <c r="I79" s="2288"/>
      <c r="J79" s="2258"/>
      <c r="K79" s="1365"/>
      <c r="L79" s="1371"/>
      <c r="M79" s="1368"/>
      <c r="N79" s="1368"/>
      <c r="O79" s="1778"/>
      <c r="P79" s="2376"/>
      <c r="Q79" s="2376"/>
      <c r="R79" s="358"/>
      <c r="S79" s="2655"/>
      <c r="T79" s="2665" t="s">
        <v>564</v>
      </c>
      <c r="U79" s="2657"/>
      <c r="V79" s="2657"/>
      <c r="W79" s="2657"/>
      <c r="X79" s="2657"/>
      <c r="Y79" s="2657"/>
      <c r="Z79" s="2657"/>
      <c r="AA79" s="2657"/>
      <c r="AB79" s="2657"/>
      <c r="AC79" s="2657"/>
      <c r="AD79" s="2657"/>
      <c r="AE79" s="2657"/>
      <c r="AF79" s="2657"/>
      <c r="AG79" s="2657"/>
      <c r="AH79" s="2657"/>
      <c r="AI79" s="2657"/>
      <c r="AJ79" s="2657"/>
      <c r="AK79" s="2657"/>
      <c r="AL79" s="2658"/>
      <c r="AM79" s="2658"/>
      <c r="AN79" s="2658"/>
      <c r="AO79" s="2658"/>
      <c r="AP79" s="2658"/>
      <c r="AQ79" s="2658"/>
      <c r="AR79" s="2658"/>
      <c r="AS79" s="2835"/>
      <c r="AT79" s="2659"/>
      <c r="AU79" s="2257"/>
      <c r="AV79" s="1644"/>
      <c r="AW79" s="1626"/>
      <c r="AX79" s="1626" t="str">
        <f>IF(T79="","",T79)</f>
        <v>Добавить вид теплоносителя (параметры теплоносителя)</v>
      </c>
      <c r="AY79" s="1626"/>
      <c r="AZ79" s="1626"/>
      <c r="BA79" s="1637">
        <v>0</v>
      </c>
    </row>
    <row s="1852" customFormat="1" customHeight="1" ht="15">
      <c r="A80" s="1365"/>
      <c r="B80" s="1365"/>
      <c r="C80" s="1365"/>
      <c r="D80" s="1365"/>
      <c r="E80" s="2261" t="s">
        <v>106</v>
      </c>
      <c r="F80" s="2261"/>
      <c r="G80" s="2261"/>
      <c r="H80" s="2261"/>
      <c r="I80" s="2258"/>
      <c r="J80" s="1365"/>
      <c r="K80" s="1365"/>
      <c r="L80" s="1371"/>
      <c r="M80" s="1368"/>
      <c r="N80" s="1778"/>
      <c r="O80" s="1778"/>
      <c r="P80" s="2376"/>
      <c r="Q80" s="2376"/>
      <c r="R80" s="358"/>
      <c r="S80" s="2655"/>
      <c r="T80" s="2666" t="s">
        <v>565</v>
      </c>
      <c r="U80" s="2657"/>
      <c r="V80" s="2657"/>
      <c r="W80" s="2657"/>
      <c r="X80" s="2657"/>
      <c r="Y80" s="2657"/>
      <c r="Z80" s="2657"/>
      <c r="AA80" s="2657"/>
      <c r="AB80" s="2657"/>
      <c r="AC80" s="2661"/>
      <c r="AD80" s="2657"/>
      <c r="AE80" s="2657"/>
      <c r="AF80" s="2657"/>
      <c r="AG80" s="2657"/>
      <c r="AH80" s="2657"/>
      <c r="AI80" s="2657"/>
      <c r="AJ80" s="2657"/>
      <c r="AK80" s="2661"/>
      <c r="AL80" s="2658"/>
      <c r="AM80" s="2658"/>
      <c r="AN80" s="2658"/>
      <c r="AO80" s="2658"/>
      <c r="AP80" s="2658"/>
      <c r="AQ80" s="2658"/>
      <c r="AR80" s="2658"/>
      <c r="AS80" s="2836"/>
      <c r="AT80" s="2657"/>
      <c r="AU80" s="2663"/>
      <c r="AV80" s="1644"/>
      <c r="AW80" s="1626"/>
      <c r="AX80" s="1626" t="str">
        <f>IF(T80="","",T80)</f>
        <v>Добавить группу потребителей</v>
      </c>
      <c r="AY80" s="1626"/>
      <c r="AZ80" s="1626"/>
      <c r="BA80" s="1637">
        <v>0</v>
      </c>
    </row>
    <row s="1852" customFormat="1" customHeight="1" ht="14.25">
      <c r="A81" s="1365"/>
      <c r="B81" s="1365"/>
      <c r="C81" s="1365"/>
      <c r="D81" s="1365"/>
      <c r="E81" s="2261" t="s">
        <v>106</v>
      </c>
      <c r="F81" s="2261"/>
      <c r="G81" s="2261"/>
      <c r="H81" s="2260"/>
      <c r="I81" s="1365"/>
      <c r="J81" s="1365"/>
      <c r="K81" s="1365"/>
      <c r="L81" s="1371"/>
      <c r="M81" s="1367"/>
      <c r="N81" s="1367"/>
      <c r="O81" s="1368"/>
      <c r="P81" s="1825"/>
      <c r="Q81" s="377"/>
      <c r="R81" s="357"/>
      <c r="S81" s="2655"/>
      <c r="T81" s="2667" t="s">
        <v>566</v>
      </c>
      <c r="U81" s="2657"/>
      <c r="V81" s="2657"/>
      <c r="W81" s="2657"/>
      <c r="X81" s="2657"/>
      <c r="Y81" s="2657"/>
      <c r="Z81" s="2657"/>
      <c r="AA81" s="2657"/>
      <c r="AB81" s="2657"/>
      <c r="AC81" s="2661"/>
      <c r="AD81" s="2657"/>
      <c r="AE81" s="2657"/>
      <c r="AF81" s="2657"/>
      <c r="AG81" s="2657"/>
      <c r="AH81" s="2657"/>
      <c r="AI81" s="2657"/>
      <c r="AJ81" s="2657"/>
      <c r="AK81" s="2661"/>
      <c r="AL81" s="2658"/>
      <c r="AM81" s="2658"/>
      <c r="AN81" s="2658"/>
      <c r="AO81" s="2658"/>
      <c r="AP81" s="2658"/>
      <c r="AQ81" s="2658"/>
      <c r="AR81" s="2658"/>
      <c r="AS81" s="2836"/>
      <c r="AT81" s="2657"/>
      <c r="AU81" s="2663"/>
      <c r="AV81" s="1644"/>
      <c r="AW81" s="1626"/>
      <c r="AX81" s="1626" t="str">
        <f>IF(T81="","",T81)</f>
        <v>Добавить схему подключения</v>
      </c>
      <c r="AY81" s="1626"/>
      <c r="AZ81" s="1626"/>
      <c r="BA81" s="1637">
        <v>0</v>
      </c>
    </row>
    <row s="624" customFormat="1" customHeight="1" ht="0.75">
      <c r="A82" s="1345"/>
      <c r="B82" s="1345"/>
      <c r="C82" s="1345"/>
      <c r="D82" s="1345"/>
      <c r="E82" s="2261" t="s">
        <v>106</v>
      </c>
      <c r="F82" s="2261"/>
      <c r="G82" s="2260"/>
      <c r="H82" s="1345"/>
      <c r="I82" s="1345"/>
      <c r="J82" s="1345"/>
      <c r="K82" s="1345"/>
      <c r="L82" s="1547"/>
      <c r="M82" s="1317"/>
      <c r="N82" s="1317"/>
      <c r="O82" s="1644"/>
      <c r="P82" s="1318"/>
      <c r="Q82" s="1346"/>
      <c r="R82" s="1318"/>
      <c r="S82" s="1320"/>
      <c r="T82" s="1321" t="s">
        <v>244</v>
      </c>
      <c r="U82" s="1322"/>
      <c r="V82" s="1322"/>
      <c r="W82" s="1322"/>
      <c r="X82" s="1322"/>
      <c r="Y82" s="1322"/>
      <c r="Z82" s="1322"/>
      <c r="AA82" s="1322"/>
      <c r="AB82" s="1322"/>
      <c r="AC82" s="1322"/>
      <c r="AD82" s="1322"/>
      <c r="AE82" s="1322"/>
      <c r="AF82" s="1322"/>
      <c r="AG82" s="1322"/>
      <c r="AH82" s="1322"/>
      <c r="AI82" s="1322"/>
      <c r="AJ82" s="1322"/>
      <c r="AK82" s="1322"/>
      <c r="AL82" s="1322"/>
      <c r="AM82" s="1322"/>
      <c r="AN82" s="1322"/>
      <c r="AO82" s="1322"/>
      <c r="AP82" s="1322"/>
      <c r="AQ82" s="1322"/>
      <c r="AR82" s="1322"/>
      <c r="AS82" s="1322"/>
      <c r="AT82" s="1322"/>
      <c r="AU82" s="1322"/>
      <c r="AV82" s="1644"/>
      <c r="AW82" s="1626"/>
      <c r="AX82" s="1626" t="str">
        <f>IF(T82="","",T82)</f>
        <v>Добавить источник для дифференциации</v>
      </c>
      <c r="AY82" s="1626"/>
      <c r="AZ82" s="1626"/>
      <c r="BA82" s="1644">
        <v>0</v>
      </c>
    </row>
    <row s="624" customFormat="1" customHeight="1" ht="0.75">
      <c r="A83" s="1345"/>
      <c r="B83" s="1345"/>
      <c r="C83" s="1345"/>
      <c r="D83" s="1345"/>
      <c r="E83" s="2261" t="s">
        <v>106</v>
      </c>
      <c r="F83" s="2260"/>
      <c r="G83" s="1345"/>
      <c r="H83" s="1345"/>
      <c r="I83" s="1345"/>
      <c r="J83" s="1345"/>
      <c r="K83" s="1345"/>
      <c r="L83" s="1547"/>
      <c r="M83" s="1323"/>
      <c r="N83" s="1323"/>
      <c r="O83" s="1644"/>
      <c r="P83" s="1318"/>
      <c r="Q83" s="1346"/>
      <c r="R83" s="1318"/>
      <c r="S83" s="1324"/>
      <c r="T83" s="1325" t="s">
        <v>245</v>
      </c>
      <c r="U83" s="1326"/>
      <c r="V83" s="1326"/>
      <c r="W83" s="1326"/>
      <c r="X83" s="1326"/>
      <c r="Y83" s="1326"/>
      <c r="Z83" s="1326"/>
      <c r="AA83" s="1326"/>
      <c r="AB83" s="1326"/>
      <c r="AC83" s="1326"/>
      <c r="AD83" s="1326"/>
      <c r="AE83" s="1326"/>
      <c r="AF83" s="1326"/>
      <c r="AG83" s="1326"/>
      <c r="AH83" s="1326"/>
      <c r="AI83" s="1326"/>
      <c r="AJ83" s="1326"/>
      <c r="AK83" s="1326"/>
      <c r="AL83" s="1326"/>
      <c r="AM83" s="1326"/>
      <c r="AN83" s="1326"/>
      <c r="AO83" s="1326"/>
      <c r="AP83" s="1326"/>
      <c r="AQ83" s="1326"/>
      <c r="AR83" s="1326"/>
      <c r="AS83" s="1326"/>
      <c r="AT83" s="1326"/>
      <c r="AU83" s="1326"/>
      <c r="AV83" s="1644"/>
      <c r="AW83" s="1626"/>
      <c r="AX83" s="1626" t="str">
        <f>IF(T83="","",T83)</f>
        <v>Добавить централизованную систему для дифференциации</v>
      </c>
      <c r="AY83" s="1626"/>
      <c r="AZ83" s="1626"/>
      <c r="BA83" s="1644">
        <v>0</v>
      </c>
    </row>
    <row s="624" customFormat="1" customHeight="1" ht="0.75">
      <c r="A84" s="1345"/>
      <c r="B84" s="1345"/>
      <c r="C84" s="1345"/>
      <c r="D84" s="1345"/>
      <c r="E84" s="2260" t="s">
        <v>106</v>
      </c>
      <c r="F84" s="1345"/>
      <c r="G84" s="1345"/>
      <c r="H84" s="1345"/>
      <c r="I84" s="1345"/>
      <c r="J84" s="1345"/>
      <c r="K84" s="1345"/>
      <c r="L84" s="1547"/>
      <c r="M84" s="1323"/>
      <c r="N84" s="1323"/>
      <c r="O84" s="1644"/>
      <c r="P84" s="1318"/>
      <c r="Q84" s="1346"/>
      <c r="R84" s="1318"/>
      <c r="S84" s="1324"/>
      <c r="T84" s="1327" t="s">
        <v>246</v>
      </c>
      <c r="U84" s="1326"/>
      <c r="V84" s="1326"/>
      <c r="W84" s="1326"/>
      <c r="X84" s="1326"/>
      <c r="Y84" s="1326"/>
      <c r="Z84" s="1326"/>
      <c r="AA84" s="1326"/>
      <c r="AB84" s="1326"/>
      <c r="AC84" s="1326"/>
      <c r="AD84" s="1326"/>
      <c r="AE84" s="1326"/>
      <c r="AF84" s="1326"/>
      <c r="AG84" s="1326"/>
      <c r="AH84" s="1326"/>
      <c r="AI84" s="1326"/>
      <c r="AJ84" s="1326"/>
      <c r="AK84" s="1326"/>
      <c r="AL84" s="1326"/>
      <c r="AM84" s="1326"/>
      <c r="AN84" s="1326"/>
      <c r="AO84" s="1326"/>
      <c r="AP84" s="1326"/>
      <c r="AQ84" s="1326"/>
      <c r="AR84" s="1326"/>
      <c r="AS84" s="1326"/>
      <c r="AT84" s="1326"/>
      <c r="AU84" s="1326"/>
      <c r="AV84" s="1644"/>
      <c r="AW84" s="1626"/>
      <c r="AX84" s="1626" t="str">
        <f>IF(T84="","",T84)</f>
        <v>Добавить территорию для дифференциации</v>
      </c>
      <c r="AY84" s="1626"/>
      <c r="AZ84" s="1626"/>
      <c r="BA84" s="1644">
        <v>0</v>
      </c>
    </row>
    <row s="1852" customFormat="1" customHeight="1" ht="21">
      <c r="A85" s="1365" t="s">
        <v>255</v>
      </c>
      <c r="B85" s="1365"/>
      <c r="C85" s="1365"/>
      <c r="D85" s="1365"/>
      <c r="E85" s="2260" t="s">
        <v>95</v>
      </c>
      <c r="F85" s="1365"/>
      <c r="G85" s="1365"/>
      <c r="H85" s="1365"/>
      <c r="I85" s="1365"/>
      <c r="J85" s="1365"/>
      <c r="K85" s="1365"/>
      <c r="L85" s="1371"/>
      <c r="M85" s="1367"/>
      <c r="N85" s="1367"/>
      <c r="O85" s="1367"/>
      <c r="P85" s="2399"/>
      <c r="Q85" s="1825"/>
      <c r="R85" s="357"/>
      <c r="S85" s="2275" t="str">
        <f>INDEX(PT_DIFFERENTIATION_NUM_NTAR,MATCH(A85,PT_DIFFERENTIATION_NTAR_ID,0))</f>
        <v>4</v>
      </c>
      <c r="T85" s="1527" t="s">
        <v>205</v>
      </c>
      <c r="U85" s="302"/>
      <c r="V85" s="2244"/>
      <c r="W85" s="2245"/>
      <c r="X85" s="2245"/>
      <c r="Y85" s="2245"/>
      <c r="Z85" s="2245"/>
      <c r="AA85" s="2245"/>
      <c r="AB85" s="2245"/>
      <c r="AC85" s="2246"/>
      <c r="AD85" s="2244" t="str">
        <f>INDEX(PT_DIFFERENTIATION_NTAR,MATCH(A85,PT_DIFFERENTIATION_NTAR_ID,0))</f>
        <v>Тариф на тепловую энергию</v>
      </c>
      <c r="AE85" s="2245"/>
      <c r="AF85" s="2245"/>
      <c r="AG85" s="2245"/>
      <c r="AH85" s="2245"/>
      <c r="AI85" s="2245"/>
      <c r="AJ85" s="2245"/>
      <c r="AK85" s="2245"/>
      <c r="AL85" s="2244"/>
      <c r="AM85" s="2245"/>
      <c r="AN85" s="2245"/>
      <c r="AO85" s="2245"/>
      <c r="AP85" s="2245"/>
      <c r="AQ85" s="2245"/>
      <c r="AR85" s="2245"/>
      <c r="AS85" s="2816"/>
      <c r="AT85" s="2246"/>
      <c r="AU85" s="1260" t="s">
        <v>549</v>
      </c>
      <c r="AV85" s="1644"/>
      <c r="AW85" s="1626"/>
      <c r="AX85" s="1626" t="str">
        <f>IF(T85="","",T85)</f>
        <v>Наименование тарифа</v>
      </c>
      <c r="AY85" s="1626"/>
      <c r="AZ85" s="1626"/>
      <c r="BA85" s="1637">
        <v>0</v>
      </c>
    </row>
    <row s="1852" customFormat="1" customHeight="1" ht="21">
      <c r="A86" s="1365"/>
      <c r="B86" s="1365" t="s">
        <v>256</v>
      </c>
      <c r="C86" s="1365"/>
      <c r="D86" s="1365"/>
      <c r="E86" s="2261" t="s">
        <v>94</v>
      </c>
      <c r="F86" s="2260">
        <v>1</v>
      </c>
      <c r="G86" s="1365"/>
      <c r="H86" s="1365"/>
      <c r="I86" s="1365"/>
      <c r="J86" s="1365"/>
      <c r="K86" s="1365"/>
      <c r="L86" s="1371"/>
      <c r="M86" s="1367"/>
      <c r="N86" s="1367"/>
      <c r="O86" s="1367"/>
      <c r="P86" s="2127"/>
      <c r="Q86" s="354"/>
      <c r="R86" s="355"/>
      <c r="S86" s="2275" t="str">
        <f>INDEX(PT_DIFFERENTIATION_NUM_TER,MATCH(B86,PT_DIFFERENTIATION_TER_ID,0))</f>
        <v>4.1</v>
      </c>
      <c r="T86" s="1524" t="s">
        <v>550</v>
      </c>
      <c r="U86" s="302"/>
      <c r="V86" s="2244"/>
      <c r="W86" s="2245"/>
      <c r="X86" s="2245"/>
      <c r="Y86" s="2245"/>
      <c r="Z86" s="2245"/>
      <c r="AA86" s="2245"/>
      <c r="AB86" s="2245"/>
      <c r="AC86" s="2246"/>
      <c r="AD86" s="2244" t="str">
        <f>INDEX(PT_DIFFERENTIATION_TER,MATCH(B86,PT_DIFFERENTIATION_TER_ID,0))</f>
        <v>Территория 4</v>
      </c>
      <c r="AE86" s="2245"/>
      <c r="AF86" s="2245"/>
      <c r="AG86" s="2245"/>
      <c r="AH86" s="2245"/>
      <c r="AI86" s="2245"/>
      <c r="AJ86" s="2245"/>
      <c r="AK86" s="2245"/>
      <c r="AL86" s="2244"/>
      <c r="AM86" s="2245"/>
      <c r="AN86" s="2245"/>
      <c r="AO86" s="2245"/>
      <c r="AP86" s="2245"/>
      <c r="AQ86" s="2245"/>
      <c r="AR86" s="2245"/>
      <c r="AS86" s="2816"/>
      <c r="AT86" s="2246"/>
      <c r="AU86" s="1260" t="s">
        <v>551</v>
      </c>
      <c r="AV86" s="1644"/>
      <c r="AW86" s="1626"/>
      <c r="AX86" s="1626" t="str">
        <f>IF(T86="","",T86)</f>
        <v>Территория действия тарифа</v>
      </c>
      <c r="AY86" s="1626"/>
      <c r="AZ86" s="1626"/>
      <c r="BA86" s="1637">
        <v>0</v>
      </c>
    </row>
    <row s="1852" customFormat="1" customHeight="1" ht="23.25">
      <c r="A87" s="1365"/>
      <c r="B87" s="1365"/>
      <c r="C87" s="1365" t="s">
        <v>257</v>
      </c>
      <c r="D87" s="1365"/>
      <c r="E87" s="2261" t="s">
        <v>94</v>
      </c>
      <c r="F87" s="2261"/>
      <c r="G87" s="2260">
        <v>1</v>
      </c>
      <c r="H87" s="1365"/>
      <c r="I87" s="1365"/>
      <c r="J87" s="1365"/>
      <c r="K87" s="1365"/>
      <c r="L87" s="1371"/>
      <c r="M87" s="1367"/>
      <c r="N87" s="1367"/>
      <c r="O87" s="1367"/>
      <c r="P87" s="356"/>
      <c r="Q87" s="354"/>
      <c r="R87" s="355"/>
      <c r="S87" s="2275" t="str">
        <f>INDEX(PT_DIFFERENTIATION_NUM_CS,MATCH(C87,PT_DIFFERENTIATION_CS_ID,0))</f>
        <v>4.1.1</v>
      </c>
      <c r="T87" s="311" t="s">
        <v>552</v>
      </c>
      <c r="U87" s="302"/>
      <c r="V87" s="2244"/>
      <c r="W87" s="2245"/>
      <c r="X87" s="2245"/>
      <c r="Y87" s="2245"/>
      <c r="Z87" s="2245"/>
      <c r="AA87" s="2245"/>
      <c r="AB87" s="2245"/>
      <c r="AC87" s="2246"/>
      <c r="AD87" s="2244" t="str">
        <f>INDEX(PT_DIFFERENTIATION_CS,MATCH(C87,PT_DIFFERENTIATION_CS_ID,0))</f>
        <v>без дифференциации</v>
      </c>
      <c r="AE87" s="2245"/>
      <c r="AF87" s="2245"/>
      <c r="AG87" s="2245"/>
      <c r="AH87" s="2245"/>
      <c r="AI87" s="2245"/>
      <c r="AJ87" s="2245"/>
      <c r="AK87" s="2245"/>
      <c r="AL87" s="2244"/>
      <c r="AM87" s="2245"/>
      <c r="AN87" s="2245"/>
      <c r="AO87" s="2245"/>
      <c r="AP87" s="2245"/>
      <c r="AQ87" s="2245"/>
      <c r="AR87" s="2245"/>
      <c r="AS87" s="2816"/>
      <c r="AT87" s="2246"/>
      <c r="AU87" s="1260" t="s">
        <v>553</v>
      </c>
      <c r="AV87" s="1644"/>
      <c r="AW87" s="1626"/>
      <c r="AX87" s="1626" t="str">
        <f>IF(T87="","",T87)</f>
        <v>Наименование системы теплоснабжения </v>
      </c>
      <c r="AY87" s="1626"/>
      <c r="AZ87" s="1626"/>
      <c r="BA87" s="1637">
        <v>0</v>
      </c>
    </row>
    <row s="1852" customFormat="1" customHeight="1" ht="21">
      <c r="A88" s="1365"/>
      <c r="B88" s="1365"/>
      <c r="C88" s="1365"/>
      <c r="D88" s="1365" t="s">
        <v>258</v>
      </c>
      <c r="E88" s="2261" t="s">
        <v>94</v>
      </c>
      <c r="F88" s="2261"/>
      <c r="G88" s="2261"/>
      <c r="H88" s="2260">
        <v>1</v>
      </c>
      <c r="I88" s="1365"/>
      <c r="J88" s="1365"/>
      <c r="K88" s="1365"/>
      <c r="L88" s="1371"/>
      <c r="M88" s="1367"/>
      <c r="N88" s="1367"/>
      <c r="O88" s="1367"/>
      <c r="P88" s="356"/>
      <c r="Q88" s="354"/>
      <c r="R88" s="355"/>
      <c r="S88" s="2275" t="str">
        <f>INDEX(PT_DIFFERENTIATION_NUM_IST_TE,MATCH(D88,PT_DIFFERENTIATION_IST_TE_ID,0))</f>
        <v>4.1.1.1</v>
      </c>
      <c r="T88" s="312" t="s">
        <v>554</v>
      </c>
      <c r="U88" s="302"/>
      <c r="V88" s="2244"/>
      <c r="W88" s="2245"/>
      <c r="X88" s="2245"/>
      <c r="Y88" s="2245"/>
      <c r="Z88" s="2245"/>
      <c r="AA88" s="2245"/>
      <c r="AB88" s="2245"/>
      <c r="AC88" s="2246"/>
      <c r="AD88" s="2244" t="str">
        <f>INDEX(PT_DIFFERENTIATION_IST_TE,MATCH(D88,PT_DIFFERENTIATION_IST_TE_ID,0))</f>
        <v>без дифференциации</v>
      </c>
      <c r="AE88" s="2245"/>
      <c r="AF88" s="2245"/>
      <c r="AG88" s="2245"/>
      <c r="AH88" s="2245"/>
      <c r="AI88" s="2245"/>
      <c r="AJ88" s="2245"/>
      <c r="AK88" s="2245"/>
      <c r="AL88" s="2244"/>
      <c r="AM88" s="2245"/>
      <c r="AN88" s="2245"/>
      <c r="AO88" s="2245"/>
      <c r="AP88" s="2245"/>
      <c r="AQ88" s="2245"/>
      <c r="AR88" s="2245"/>
      <c r="AS88" s="2816"/>
      <c r="AT88" s="2246"/>
      <c r="AU88" s="1260" t="s">
        <v>555</v>
      </c>
      <c r="AV88" s="1644"/>
      <c r="AW88" s="1626"/>
      <c r="AX88" s="1626" t="str">
        <f>IF(T88="","",T88)</f>
        <v>Источник тепловой энергии  </v>
      </c>
      <c r="AY88" s="1626"/>
      <c r="AZ88" s="1626"/>
      <c r="BA88" s="1637">
        <v>0</v>
      </c>
    </row>
    <row s="1852" customFormat="1" customHeight="1" ht="47.25">
      <c r="A89" s="1365"/>
      <c r="B89" s="1365"/>
      <c r="C89" s="1365"/>
      <c r="D89" s="1365"/>
      <c r="E89" s="2261" t="s">
        <v>94</v>
      </c>
      <c r="F89" s="2261"/>
      <c r="G89" s="2261"/>
      <c r="H89" s="2261"/>
      <c r="I89" s="2258" t="str">
        <f>S88&amp;".1"</f>
        <v>4.1.1.1.1</v>
      </c>
      <c r="J89" s="1365"/>
      <c r="K89" s="1365"/>
      <c r="L89" s="1371" t="s">
        <v>556</v>
      </c>
      <c r="M89" s="1368"/>
      <c r="N89" s="1778"/>
      <c r="O89" s="1778"/>
      <c r="P89" s="2376">
        <v>1</v>
      </c>
      <c r="Q89" s="2376"/>
      <c r="R89" s="358"/>
      <c r="S89" s="2275" t="str">
        <f>$I89</f>
        <v>4.1.1.1.1</v>
      </c>
      <c r="T89" s="287" t="s">
        <v>557</v>
      </c>
      <c r="U89" s="302"/>
      <c r="V89" s="2247"/>
      <c r="W89" s="2248"/>
      <c r="X89" s="2248"/>
      <c r="Y89" s="2248"/>
      <c r="Z89" s="2248"/>
      <c r="AA89" s="2248"/>
      <c r="AB89" s="2248"/>
      <c r="AC89" s="2249"/>
      <c r="AD89" s="2247" t="s">
        <v>599</v>
      </c>
      <c r="AE89" s="2248"/>
      <c r="AF89" s="2248"/>
      <c r="AG89" s="2248"/>
      <c r="AH89" s="2248"/>
      <c r="AI89" s="2248"/>
      <c r="AJ89" s="2248"/>
      <c r="AK89" s="2248"/>
      <c r="AL89" s="2247"/>
      <c r="AM89" s="2248"/>
      <c r="AN89" s="2248"/>
      <c r="AO89" s="2248"/>
      <c r="AP89" s="2248"/>
      <c r="AQ89" s="2248"/>
      <c r="AR89" s="2248"/>
      <c r="AS89" s="2817"/>
      <c r="AT89" s="2249"/>
      <c r="AU89" s="1260" t="s">
        <v>558</v>
      </c>
      <c r="AV89" s="1644"/>
      <c r="AW89" s="1626"/>
      <c r="AX89" s="1626" t="str">
        <f>IF(T89="","",T89)</f>
        <v>Схема подключения теплопотребляющей установки к коллектору источника тепловой энергии</v>
      </c>
      <c r="AY89" s="1626"/>
      <c r="AZ89" s="1626"/>
      <c r="BA89" s="1637">
        <v>0</v>
      </c>
    </row>
    <row s="1852" customFormat="1" customHeight="1" ht="21">
      <c r="A90" s="1365"/>
      <c r="B90" s="1365"/>
      <c r="C90" s="1365"/>
      <c r="D90" s="1365"/>
      <c r="E90" s="2261" t="s">
        <v>94</v>
      </c>
      <c r="F90" s="2261"/>
      <c r="G90" s="2261"/>
      <c r="H90" s="2261"/>
      <c r="I90" s="2288"/>
      <c r="J90" s="2258" t="str">
        <f>I89&amp;".1"</f>
        <v>4.1.1.1.1.1</v>
      </c>
      <c r="K90" s="1365"/>
      <c r="L90" s="1371" t="s">
        <v>559</v>
      </c>
      <c r="M90" s="1368"/>
      <c r="N90" s="1368"/>
      <c r="O90" s="1778"/>
      <c r="P90" s="2376"/>
      <c r="Q90" s="2376">
        <v>1</v>
      </c>
      <c r="R90" s="359"/>
      <c r="S90" s="2275" t="str">
        <f>$J90</f>
        <v>4.1.1.1.1.1</v>
      </c>
      <c r="T90" s="288" t="s">
        <v>560</v>
      </c>
      <c r="U90" s="302"/>
      <c r="V90" s="2247"/>
      <c r="W90" s="2248"/>
      <c r="X90" s="2248"/>
      <c r="Y90" s="2248"/>
      <c r="Z90" s="2248"/>
      <c r="AA90" s="2248"/>
      <c r="AB90" s="2248"/>
      <c r="AC90" s="2249"/>
      <c r="AD90" s="2247" t="s">
        <v>599</v>
      </c>
      <c r="AE90" s="2248"/>
      <c r="AF90" s="2248"/>
      <c r="AG90" s="2248"/>
      <c r="AH90" s="2248"/>
      <c r="AI90" s="2248"/>
      <c r="AJ90" s="2248"/>
      <c r="AK90" s="2248"/>
      <c r="AL90" s="2247"/>
      <c r="AM90" s="2248"/>
      <c r="AN90" s="2248"/>
      <c r="AO90" s="2248"/>
      <c r="AP90" s="2248"/>
      <c r="AQ90" s="2248"/>
      <c r="AR90" s="2248"/>
      <c r="AS90" s="2817"/>
      <c r="AT90" s="2249"/>
      <c r="AU90" s="1260" t="s">
        <v>561</v>
      </c>
      <c r="AV90" s="1644"/>
      <c r="AW90" s="1626"/>
      <c r="AX90" s="1626" t="str">
        <f>IF(T90="","",T90)</f>
        <v>Группа потребителей</v>
      </c>
      <c r="AY90" s="1626"/>
      <c r="AZ90" s="1626"/>
      <c r="BA90" s="1637">
        <v>0</v>
      </c>
    </row>
    <row s="1852" customFormat="1" customHeight="1" ht="21">
      <c r="A91" s="1365"/>
      <c r="B91" s="1365"/>
      <c r="C91" s="1365"/>
      <c r="D91" s="1365"/>
      <c r="E91" s="2261" t="s">
        <v>94</v>
      </c>
      <c r="F91" s="2261"/>
      <c r="G91" s="2261"/>
      <c r="H91" s="2261"/>
      <c r="I91" s="2288"/>
      <c r="J91" s="2288"/>
      <c r="K91" s="2258" t="str">
        <f>J90&amp;".1"</f>
        <v>4.1.1.1.1.1.1</v>
      </c>
      <c r="L91" s="1371" t="s">
        <v>562</v>
      </c>
      <c r="M91" s="1368"/>
      <c r="N91" s="1368"/>
      <c r="O91" s="1368"/>
      <c r="P91" s="2376"/>
      <c r="Q91" s="2376"/>
      <c r="R91" s="359">
        <v>1</v>
      </c>
      <c r="S91" s="2275" t="str">
        <f>$K91</f>
        <v>4.1.1.1.1.1.1</v>
      </c>
      <c r="T91" s="1349" t="s">
        <v>600</v>
      </c>
      <c r="U91" s="302"/>
      <c r="V91" s="753"/>
      <c r="W91" s="327"/>
      <c r="X91" s="753"/>
      <c r="Y91" s="1259"/>
      <c r="Z91" s="2604"/>
      <c r="AA91" s="2109" t="s">
        <v>65</v>
      </c>
      <c r="AB91" s="2604"/>
      <c r="AC91" s="2109" t="s">
        <v>65</v>
      </c>
      <c r="AD91" s="753">
        <v>2779</v>
      </c>
      <c r="AE91" s="327"/>
      <c r="AF91" s="753"/>
      <c r="AG91" s="1259"/>
      <c r="AH91" s="2604">
        <v>46023</v>
      </c>
      <c r="AI91" s="2109" t="s">
        <v>65</v>
      </c>
      <c r="AJ91" s="2604">
        <v>46295</v>
      </c>
      <c r="AK91" s="2109" t="s">
        <v>65</v>
      </c>
      <c r="AL91" s="753">
        <v>3040</v>
      </c>
      <c r="AM91" s="327"/>
      <c r="AN91" s="753"/>
      <c r="AO91" s="1259"/>
      <c r="AP91" s="2604">
        <v>46296</v>
      </c>
      <c r="AQ91" s="2109" t="s">
        <v>65</v>
      </c>
      <c r="AR91" s="2604">
        <v>46387</v>
      </c>
      <c r="AS91" s="2109" t="s">
        <v>65</v>
      </c>
      <c r="AT91" s="327"/>
      <c r="AU91" s="2255" t="s">
        <v>563</v>
      </c>
      <c r="AV91" s="1644">
        <f>STRCHECKDATE(V92:AT92)</f>
      </c>
      <c r="AW91" s="1626"/>
      <c r="AX91" s="1626" t="str">
        <f>IF(T91="","",T91)</f>
        <v>вода</v>
      </c>
      <c r="AY91" s="1626"/>
      <c r="AZ91" s="1626"/>
      <c r="BA91" s="1637">
        <v>0</v>
      </c>
    </row>
    <row s="1852" customFormat="1" customHeight="1" ht="0.75">
      <c r="A92" s="1365"/>
      <c r="B92" s="1365"/>
      <c r="C92" s="1365"/>
      <c r="D92" s="1365"/>
      <c r="E92" s="2261" t="s">
        <v>94</v>
      </c>
      <c r="F92" s="2261"/>
      <c r="G92" s="2261"/>
      <c r="H92" s="2261"/>
      <c r="I92" s="2288"/>
      <c r="J92" s="2288"/>
      <c r="K92" s="2258"/>
      <c r="L92" s="1371"/>
      <c r="M92" s="1368"/>
      <c r="N92" s="1368"/>
      <c r="O92" s="1368"/>
      <c r="P92" s="2376"/>
      <c r="Q92" s="2376"/>
      <c r="R92" s="359"/>
      <c r="S92" s="2515"/>
      <c r="T92" s="302"/>
      <c r="U92" s="302"/>
      <c r="V92" s="327"/>
      <c r="W92" s="327"/>
      <c r="X92" s="327"/>
      <c r="Y92" s="330" t="str">
        <f>Z91&amp;"-"&amp;AB91</f>
        <v>-</v>
      </c>
      <c r="Z92" s="2311"/>
      <c r="AA92" s="2109"/>
      <c r="AB92" s="2311"/>
      <c r="AC92" s="2109"/>
      <c r="AD92" s="327"/>
      <c r="AE92" s="327"/>
      <c r="AF92" s="327"/>
      <c r="AG92" s="330" t="str">
        <f>AH91&amp;"-"&amp;AJ91</f>
        <v>46023-46295</v>
      </c>
      <c r="AH92" s="2311"/>
      <c r="AI92" s="2109"/>
      <c r="AJ92" s="2311"/>
      <c r="AK92" s="2109"/>
      <c r="AL92" s="327"/>
      <c r="AM92" s="327"/>
      <c r="AN92" s="327"/>
      <c r="AO92" s="330" t="str">
        <f>AP91&amp;"-"&amp;AR91</f>
        <v>46296-46387</v>
      </c>
      <c r="AP92" s="2311"/>
      <c r="AQ92" s="2109"/>
      <c r="AR92" s="2311"/>
      <c r="AS92" s="2109"/>
      <c r="AT92" s="327"/>
      <c r="AU92" s="2256"/>
      <c r="AV92" s="1644"/>
      <c r="AW92" s="1626"/>
      <c r="AX92" s="1626" t="str">
        <f>IF(T92="","",T92)</f>
        <v/>
      </c>
      <c r="AY92" s="1626"/>
      <c r="AZ92" s="1626"/>
      <c r="BA92" s="1637">
        <v>0</v>
      </c>
    </row>
    <row s="1852" customFormat="1" customHeight="1" ht="15">
      <c r="A93" s="1365"/>
      <c r="B93" s="1365"/>
      <c r="C93" s="1365"/>
      <c r="D93" s="1365"/>
      <c r="E93" s="2261" t="s">
        <v>94</v>
      </c>
      <c r="F93" s="2261"/>
      <c r="G93" s="2261"/>
      <c r="H93" s="2261"/>
      <c r="I93" s="2288"/>
      <c r="J93" s="2258"/>
      <c r="K93" s="1365"/>
      <c r="L93" s="1371"/>
      <c r="M93" s="1368"/>
      <c r="N93" s="1368"/>
      <c r="O93" s="1778"/>
      <c r="P93" s="2376"/>
      <c r="Q93" s="2376"/>
      <c r="R93" s="358"/>
      <c r="S93" s="2655"/>
      <c r="T93" s="2668" t="s">
        <v>564</v>
      </c>
      <c r="U93" s="2657"/>
      <c r="V93" s="2657"/>
      <c r="W93" s="2657"/>
      <c r="X93" s="2657"/>
      <c r="Y93" s="2657"/>
      <c r="Z93" s="2657"/>
      <c r="AA93" s="2657"/>
      <c r="AB93" s="2657"/>
      <c r="AC93" s="2657"/>
      <c r="AD93" s="2657"/>
      <c r="AE93" s="2657"/>
      <c r="AF93" s="2657"/>
      <c r="AG93" s="2657"/>
      <c r="AH93" s="2657"/>
      <c r="AI93" s="2657"/>
      <c r="AJ93" s="2657"/>
      <c r="AK93" s="2657"/>
      <c r="AL93" s="2658"/>
      <c r="AM93" s="2658"/>
      <c r="AN93" s="2658"/>
      <c r="AO93" s="2658"/>
      <c r="AP93" s="2658"/>
      <c r="AQ93" s="2658"/>
      <c r="AR93" s="2658"/>
      <c r="AS93" s="2835"/>
      <c r="AT93" s="2659"/>
      <c r="AU93" s="2257"/>
      <c r="AV93" s="1644"/>
      <c r="AW93" s="1626"/>
      <c r="AX93" s="1626" t="str">
        <f>IF(T93="","",T93)</f>
        <v>Добавить вид теплоносителя (параметры теплоносителя)</v>
      </c>
      <c r="AY93" s="1626"/>
      <c r="AZ93" s="1626"/>
      <c r="BA93" s="1637">
        <v>0</v>
      </c>
    </row>
    <row s="1852" customFormat="1" customHeight="1" ht="15">
      <c r="A94" s="1365"/>
      <c r="B94" s="1365"/>
      <c r="C94" s="1365"/>
      <c r="D94" s="1365"/>
      <c r="E94" s="2261" t="s">
        <v>94</v>
      </c>
      <c r="F94" s="2261"/>
      <c r="G94" s="2261"/>
      <c r="H94" s="2261"/>
      <c r="I94" s="2258"/>
      <c r="J94" s="1365"/>
      <c r="K94" s="1365"/>
      <c r="L94" s="1371"/>
      <c r="M94" s="1368"/>
      <c r="N94" s="1778"/>
      <c r="O94" s="1778"/>
      <c r="P94" s="2376"/>
      <c r="Q94" s="2376"/>
      <c r="R94" s="358"/>
      <c r="S94" s="2655"/>
      <c r="T94" s="2669" t="s">
        <v>565</v>
      </c>
      <c r="U94" s="2657"/>
      <c r="V94" s="2657"/>
      <c r="W94" s="2657"/>
      <c r="X94" s="2657"/>
      <c r="Y94" s="2657"/>
      <c r="Z94" s="2657"/>
      <c r="AA94" s="2657"/>
      <c r="AB94" s="2657"/>
      <c r="AC94" s="2661"/>
      <c r="AD94" s="2657"/>
      <c r="AE94" s="2657"/>
      <c r="AF94" s="2657"/>
      <c r="AG94" s="2657"/>
      <c r="AH94" s="2657"/>
      <c r="AI94" s="2657"/>
      <c r="AJ94" s="2657"/>
      <c r="AK94" s="2661"/>
      <c r="AL94" s="2658"/>
      <c r="AM94" s="2658"/>
      <c r="AN94" s="2658"/>
      <c r="AO94" s="2658"/>
      <c r="AP94" s="2658"/>
      <c r="AQ94" s="2658"/>
      <c r="AR94" s="2658"/>
      <c r="AS94" s="2836"/>
      <c r="AT94" s="2657"/>
      <c r="AU94" s="2663"/>
      <c r="AV94" s="1644"/>
      <c r="AW94" s="1626"/>
      <c r="AX94" s="1626" t="str">
        <f>IF(T94="","",T94)</f>
        <v>Добавить группу потребителей</v>
      </c>
      <c r="AY94" s="1626"/>
      <c r="AZ94" s="1626"/>
      <c r="BA94" s="1637">
        <v>0</v>
      </c>
    </row>
    <row s="1852" customFormat="1" customHeight="1" ht="14.25">
      <c r="A95" s="1365"/>
      <c r="B95" s="1365"/>
      <c r="C95" s="1365"/>
      <c r="D95" s="1365"/>
      <c r="E95" s="2261" t="s">
        <v>94</v>
      </c>
      <c r="F95" s="2261"/>
      <c r="G95" s="2261"/>
      <c r="H95" s="2260"/>
      <c r="I95" s="1365"/>
      <c r="J95" s="1365"/>
      <c r="K95" s="1365"/>
      <c r="L95" s="1371"/>
      <c r="M95" s="1367"/>
      <c r="N95" s="1367"/>
      <c r="O95" s="1368"/>
      <c r="P95" s="1825"/>
      <c r="Q95" s="377"/>
      <c r="R95" s="357"/>
      <c r="S95" s="2655"/>
      <c r="T95" s="2670" t="s">
        <v>566</v>
      </c>
      <c r="U95" s="2657"/>
      <c r="V95" s="2657"/>
      <c r="W95" s="2657"/>
      <c r="X95" s="2657"/>
      <c r="Y95" s="2657"/>
      <c r="Z95" s="2657"/>
      <c r="AA95" s="2657"/>
      <c r="AB95" s="2657"/>
      <c r="AC95" s="2661"/>
      <c r="AD95" s="2657"/>
      <c r="AE95" s="2657"/>
      <c r="AF95" s="2657"/>
      <c r="AG95" s="2657"/>
      <c r="AH95" s="2657"/>
      <c r="AI95" s="2657"/>
      <c r="AJ95" s="2657"/>
      <c r="AK95" s="2661"/>
      <c r="AL95" s="2658"/>
      <c r="AM95" s="2658"/>
      <c r="AN95" s="2658"/>
      <c r="AO95" s="2658"/>
      <c r="AP95" s="2658"/>
      <c r="AQ95" s="2658"/>
      <c r="AR95" s="2658"/>
      <c r="AS95" s="2836"/>
      <c r="AT95" s="2657"/>
      <c r="AU95" s="2663"/>
      <c r="AV95" s="1644"/>
      <c r="AW95" s="1626"/>
      <c r="AX95" s="1626" t="str">
        <f>IF(T95="","",T95)</f>
        <v>Добавить схему подключения</v>
      </c>
      <c r="AY95" s="1626"/>
      <c r="AZ95" s="1626"/>
      <c r="BA95" s="1637">
        <v>0</v>
      </c>
    </row>
    <row s="624" customFormat="1" customHeight="1" ht="0.75">
      <c r="A96" s="1345"/>
      <c r="B96" s="1345"/>
      <c r="C96" s="1345"/>
      <c r="D96" s="1345"/>
      <c r="E96" s="2261" t="s">
        <v>94</v>
      </c>
      <c r="F96" s="2261"/>
      <c r="G96" s="2260"/>
      <c r="H96" s="1345"/>
      <c r="I96" s="1345"/>
      <c r="J96" s="1345"/>
      <c r="K96" s="1345"/>
      <c r="L96" s="1547"/>
      <c r="M96" s="1317"/>
      <c r="N96" s="1317"/>
      <c r="O96" s="1644"/>
      <c r="P96" s="1318"/>
      <c r="Q96" s="1346"/>
      <c r="R96" s="1318"/>
      <c r="S96" s="1320"/>
      <c r="T96" s="1321" t="s">
        <v>244</v>
      </c>
      <c r="U96" s="1322"/>
      <c r="V96" s="1322"/>
      <c r="W96" s="1322"/>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322"/>
      <c r="AS96" s="1322"/>
      <c r="AT96" s="1322"/>
      <c r="AU96" s="1322"/>
      <c r="AV96" s="1644"/>
      <c r="AW96" s="1626"/>
      <c r="AX96" s="1626" t="str">
        <f>IF(T96="","",T96)</f>
        <v>Добавить источник для дифференциации</v>
      </c>
      <c r="AY96" s="1626"/>
      <c r="AZ96" s="1626"/>
      <c r="BA96" s="1644">
        <v>0</v>
      </c>
    </row>
    <row s="624" customFormat="1" customHeight="1" ht="0.75">
      <c r="A97" s="1345"/>
      <c r="B97" s="1345"/>
      <c r="C97" s="1345"/>
      <c r="D97" s="1345"/>
      <c r="E97" s="2261" t="s">
        <v>94</v>
      </c>
      <c r="F97" s="2260"/>
      <c r="G97" s="1345"/>
      <c r="H97" s="1345"/>
      <c r="I97" s="1345"/>
      <c r="J97" s="1345"/>
      <c r="K97" s="1345"/>
      <c r="L97" s="1547"/>
      <c r="M97" s="1323"/>
      <c r="N97" s="1323"/>
      <c r="O97" s="1644"/>
      <c r="P97" s="1318"/>
      <c r="Q97" s="1346"/>
      <c r="R97" s="1318"/>
      <c r="S97" s="1324"/>
      <c r="T97" s="1325" t="s">
        <v>245</v>
      </c>
      <c r="U97" s="1326"/>
      <c r="V97" s="1326"/>
      <c r="W97" s="1326"/>
      <c r="X97" s="1326"/>
      <c r="Y97" s="1326"/>
      <c r="Z97" s="1326"/>
      <c r="AA97" s="1326"/>
      <c r="AB97" s="1326"/>
      <c r="AC97" s="1326"/>
      <c r="AD97" s="1326"/>
      <c r="AE97" s="1326"/>
      <c r="AF97" s="1326"/>
      <c r="AG97" s="1326"/>
      <c r="AH97" s="1326"/>
      <c r="AI97" s="1326"/>
      <c r="AJ97" s="1326"/>
      <c r="AK97" s="1326"/>
      <c r="AL97" s="1326"/>
      <c r="AM97" s="1326"/>
      <c r="AN97" s="1326"/>
      <c r="AO97" s="1326"/>
      <c r="AP97" s="1326"/>
      <c r="AQ97" s="1326"/>
      <c r="AR97" s="1326"/>
      <c r="AS97" s="1326"/>
      <c r="AT97" s="1326"/>
      <c r="AU97" s="1326"/>
      <c r="AV97" s="1644"/>
      <c r="AW97" s="1626"/>
      <c r="AX97" s="1626" t="str">
        <f>IF(T97="","",T97)</f>
        <v>Добавить централизованную систему для дифференциации</v>
      </c>
      <c r="AY97" s="1626"/>
      <c r="AZ97" s="1626"/>
      <c r="BA97" s="1644">
        <v>0</v>
      </c>
    </row>
    <row s="624" customFormat="1" customHeight="1" ht="0.75">
      <c r="A98" s="1345"/>
      <c r="B98" s="1345"/>
      <c r="C98" s="1345"/>
      <c r="D98" s="1345"/>
      <c r="E98" s="2260" t="s">
        <v>94</v>
      </c>
      <c r="F98" s="1345"/>
      <c r="G98" s="1345"/>
      <c r="H98" s="1345"/>
      <c r="I98" s="1345"/>
      <c r="J98" s="1345"/>
      <c r="K98" s="1345"/>
      <c r="L98" s="1547"/>
      <c r="M98" s="1323"/>
      <c r="N98" s="1323"/>
      <c r="O98" s="1644"/>
      <c r="P98" s="1318"/>
      <c r="Q98" s="1346"/>
      <c r="R98" s="1318"/>
      <c r="S98" s="1324"/>
      <c r="T98" s="1327" t="s">
        <v>246</v>
      </c>
      <c r="U98" s="1326"/>
      <c r="V98" s="1326"/>
      <c r="W98" s="1326"/>
      <c r="X98" s="1326"/>
      <c r="Y98" s="1326"/>
      <c r="Z98" s="1326"/>
      <c r="AA98" s="1326"/>
      <c r="AB98" s="1326"/>
      <c r="AC98" s="1326"/>
      <c r="AD98" s="1326"/>
      <c r="AE98" s="1326"/>
      <c r="AF98" s="1326"/>
      <c r="AG98" s="1326"/>
      <c r="AH98" s="1326"/>
      <c r="AI98" s="1326"/>
      <c r="AJ98" s="1326"/>
      <c r="AK98" s="1326"/>
      <c r="AL98" s="1326"/>
      <c r="AM98" s="1326"/>
      <c r="AN98" s="1326"/>
      <c r="AO98" s="1326"/>
      <c r="AP98" s="1326"/>
      <c r="AQ98" s="1326"/>
      <c r="AR98" s="1326"/>
      <c r="AS98" s="1326"/>
      <c r="AT98" s="1326"/>
      <c r="AU98" s="1326"/>
      <c r="AV98" s="1644"/>
      <c r="AW98" s="1626"/>
      <c r="AX98" s="1626" t="str">
        <f>IF(T98="","",T98)</f>
        <v>Добавить территорию для дифференциации</v>
      </c>
      <c r="AY98" s="1626"/>
      <c r="AZ98" s="1626"/>
      <c r="BA98" s="1644">
        <v>0</v>
      </c>
    </row>
    <row s="1852" customFormat="1" customHeight="1" ht="21">
      <c r="A99" s="1365" t="s">
        <v>259</v>
      </c>
      <c r="B99" s="1365"/>
      <c r="C99" s="1365"/>
      <c r="D99" s="1365"/>
      <c r="E99" s="2260" t="s">
        <v>120</v>
      </c>
      <c r="F99" s="1365"/>
      <c r="G99" s="1365"/>
      <c r="H99" s="1365"/>
      <c r="I99" s="1365"/>
      <c r="J99" s="1365"/>
      <c r="K99" s="1365"/>
      <c r="L99" s="1371"/>
      <c r="M99" s="1367"/>
      <c r="N99" s="1367"/>
      <c r="O99" s="1367"/>
      <c r="P99" s="2399"/>
      <c r="Q99" s="1825"/>
      <c r="R99" s="357"/>
      <c r="S99" s="2275" t="str">
        <f>INDEX(PT_DIFFERENTIATION_NUM_NTAR,MATCH(A99,PT_DIFFERENTIATION_NTAR_ID,0))</f>
        <v>5</v>
      </c>
      <c r="T99" s="1527" t="s">
        <v>205</v>
      </c>
      <c r="U99" s="302"/>
      <c r="V99" s="2244"/>
      <c r="W99" s="2245"/>
      <c r="X99" s="2245"/>
      <c r="Y99" s="2245"/>
      <c r="Z99" s="2245"/>
      <c r="AA99" s="2245"/>
      <c r="AB99" s="2245"/>
      <c r="AC99" s="2246"/>
      <c r="AD99" s="2244" t="str">
        <f>INDEX(PT_DIFFERENTIATION_NTAR,MATCH(A99,PT_DIFFERENTIATION_NTAR_ID,0))</f>
        <v>Тариф на тепловую энергию</v>
      </c>
      <c r="AE99" s="2245"/>
      <c r="AF99" s="2245"/>
      <c r="AG99" s="2245"/>
      <c r="AH99" s="2245"/>
      <c r="AI99" s="2245"/>
      <c r="AJ99" s="2245"/>
      <c r="AK99" s="2245"/>
      <c r="AL99" s="2244"/>
      <c r="AM99" s="2245"/>
      <c r="AN99" s="2245"/>
      <c r="AO99" s="2245"/>
      <c r="AP99" s="2245"/>
      <c r="AQ99" s="2245"/>
      <c r="AR99" s="2245"/>
      <c r="AS99" s="2816"/>
      <c r="AT99" s="2246"/>
      <c r="AU99" s="1260" t="s">
        <v>549</v>
      </c>
      <c r="AV99" s="1644"/>
      <c r="AW99" s="1626"/>
      <c r="AX99" s="1626" t="str">
        <f>IF(T99="","",T99)</f>
        <v>Наименование тарифа</v>
      </c>
      <c r="AY99" s="1626"/>
      <c r="AZ99" s="1626"/>
      <c r="BA99" s="1637">
        <v>0</v>
      </c>
    </row>
    <row s="1852" customFormat="1" customHeight="1" ht="21">
      <c r="A100" s="1365"/>
      <c r="B100" s="1365" t="s">
        <v>260</v>
      </c>
      <c r="C100" s="1365"/>
      <c r="D100" s="1365"/>
      <c r="E100" s="2261" t="s">
        <v>95</v>
      </c>
      <c r="F100" s="2260">
        <v>1</v>
      </c>
      <c r="G100" s="1365"/>
      <c r="H100" s="1365"/>
      <c r="I100" s="1365"/>
      <c r="J100" s="1365"/>
      <c r="K100" s="1365"/>
      <c r="L100" s="1371"/>
      <c r="M100" s="1367"/>
      <c r="N100" s="1367"/>
      <c r="O100" s="1367"/>
      <c r="P100" s="2127"/>
      <c r="Q100" s="354"/>
      <c r="R100" s="355"/>
      <c r="S100" s="2275" t="str">
        <f>INDEX(PT_DIFFERENTIATION_NUM_TER,MATCH(B100,PT_DIFFERENTIATION_TER_ID,0))</f>
        <v>5.1</v>
      </c>
      <c r="T100" s="1524" t="s">
        <v>550</v>
      </c>
      <c r="U100" s="302"/>
      <c r="V100" s="2244"/>
      <c r="W100" s="2245"/>
      <c r="X100" s="2245"/>
      <c r="Y100" s="2245"/>
      <c r="Z100" s="2245"/>
      <c r="AA100" s="2245"/>
      <c r="AB100" s="2245"/>
      <c r="AC100" s="2246"/>
      <c r="AD100" s="2244" t="str">
        <f>INDEX(PT_DIFFERENTIATION_TER,MATCH(B100,PT_DIFFERENTIATION_TER_ID,0))</f>
        <v>Территория 5</v>
      </c>
      <c r="AE100" s="2245"/>
      <c r="AF100" s="2245"/>
      <c r="AG100" s="2245"/>
      <c r="AH100" s="2245"/>
      <c r="AI100" s="2245"/>
      <c r="AJ100" s="2245"/>
      <c r="AK100" s="2245"/>
      <c r="AL100" s="2244"/>
      <c r="AM100" s="2245"/>
      <c r="AN100" s="2245"/>
      <c r="AO100" s="2245"/>
      <c r="AP100" s="2245"/>
      <c r="AQ100" s="2245"/>
      <c r="AR100" s="2245"/>
      <c r="AS100" s="2816"/>
      <c r="AT100" s="2246"/>
      <c r="AU100" s="1260" t="s">
        <v>551</v>
      </c>
      <c r="AV100" s="1644"/>
      <c r="AW100" s="1626"/>
      <c r="AX100" s="1626" t="str">
        <f>IF(T100="","",T100)</f>
        <v>Территория действия тарифа</v>
      </c>
      <c r="AY100" s="1626"/>
      <c r="AZ100" s="1626"/>
      <c r="BA100" s="1637">
        <v>0</v>
      </c>
    </row>
    <row s="1852" customFormat="1" customHeight="1" ht="23.25">
      <c r="A101" s="1365"/>
      <c r="B101" s="1365"/>
      <c r="C101" s="1365" t="s">
        <v>261</v>
      </c>
      <c r="D101" s="1365"/>
      <c r="E101" s="2261" t="s">
        <v>95</v>
      </c>
      <c r="F101" s="2261"/>
      <c r="G101" s="2260">
        <v>1</v>
      </c>
      <c r="H101" s="1365"/>
      <c r="I101" s="1365"/>
      <c r="J101" s="1365"/>
      <c r="K101" s="1365"/>
      <c r="L101" s="1371"/>
      <c r="M101" s="1367"/>
      <c r="N101" s="1367"/>
      <c r="O101" s="1367"/>
      <c r="P101" s="356"/>
      <c r="Q101" s="354"/>
      <c r="R101" s="355"/>
      <c r="S101" s="2275" t="str">
        <f>INDEX(PT_DIFFERENTIATION_NUM_CS,MATCH(C101,PT_DIFFERENTIATION_CS_ID,0))</f>
        <v>5.1.1</v>
      </c>
      <c r="T101" s="311" t="s">
        <v>552</v>
      </c>
      <c r="U101" s="302"/>
      <c r="V101" s="2244"/>
      <c r="W101" s="2245"/>
      <c r="X101" s="2245"/>
      <c r="Y101" s="2245"/>
      <c r="Z101" s="2245"/>
      <c r="AA101" s="2245"/>
      <c r="AB101" s="2245"/>
      <c r="AC101" s="2246"/>
      <c r="AD101" s="2244" t="str">
        <f>INDEX(PT_DIFFERENTIATION_CS,MATCH(C101,PT_DIFFERENTIATION_CS_ID,0))</f>
        <v>без дифференциации</v>
      </c>
      <c r="AE101" s="2245"/>
      <c r="AF101" s="2245"/>
      <c r="AG101" s="2245"/>
      <c r="AH101" s="2245"/>
      <c r="AI101" s="2245"/>
      <c r="AJ101" s="2245"/>
      <c r="AK101" s="2245"/>
      <c r="AL101" s="2244"/>
      <c r="AM101" s="2245"/>
      <c r="AN101" s="2245"/>
      <c r="AO101" s="2245"/>
      <c r="AP101" s="2245"/>
      <c r="AQ101" s="2245"/>
      <c r="AR101" s="2245"/>
      <c r="AS101" s="2816"/>
      <c r="AT101" s="2246"/>
      <c r="AU101" s="1260" t="s">
        <v>553</v>
      </c>
      <c r="AV101" s="1644"/>
      <c r="AW101" s="1626"/>
      <c r="AX101" s="1626" t="str">
        <f>IF(T101="","",T101)</f>
        <v>Наименование системы теплоснабжения </v>
      </c>
      <c r="AY101" s="1626"/>
      <c r="AZ101" s="1626"/>
      <c r="BA101" s="1637">
        <v>0</v>
      </c>
    </row>
    <row s="1852" customFormat="1" customHeight="1" ht="21">
      <c r="A102" s="1365"/>
      <c r="B102" s="1365"/>
      <c r="C102" s="1365"/>
      <c r="D102" s="1365" t="s">
        <v>262</v>
      </c>
      <c r="E102" s="2261" t="s">
        <v>95</v>
      </c>
      <c r="F102" s="2261"/>
      <c r="G102" s="2261"/>
      <c r="H102" s="2260">
        <v>1</v>
      </c>
      <c r="I102" s="1365"/>
      <c r="J102" s="1365"/>
      <c r="K102" s="1365"/>
      <c r="L102" s="1371"/>
      <c r="M102" s="1367"/>
      <c r="N102" s="1367"/>
      <c r="O102" s="1367"/>
      <c r="P102" s="356"/>
      <c r="Q102" s="354"/>
      <c r="R102" s="355"/>
      <c r="S102" s="2275" t="str">
        <f>INDEX(PT_DIFFERENTIATION_NUM_IST_TE,MATCH(D102,PT_DIFFERENTIATION_IST_TE_ID,0))</f>
        <v>5.1.1.1</v>
      </c>
      <c r="T102" s="312" t="s">
        <v>554</v>
      </c>
      <c r="U102" s="302"/>
      <c r="V102" s="2244"/>
      <c r="W102" s="2245"/>
      <c r="X102" s="2245"/>
      <c r="Y102" s="2245"/>
      <c r="Z102" s="2245"/>
      <c r="AA102" s="2245"/>
      <c r="AB102" s="2245"/>
      <c r="AC102" s="2246"/>
      <c r="AD102" s="2244" t="str">
        <f>INDEX(PT_DIFFERENTIATION_IST_TE,MATCH(D102,PT_DIFFERENTIATION_IST_TE_ID,0))</f>
        <v>без дифференциации</v>
      </c>
      <c r="AE102" s="2245"/>
      <c r="AF102" s="2245"/>
      <c r="AG102" s="2245"/>
      <c r="AH102" s="2245"/>
      <c r="AI102" s="2245"/>
      <c r="AJ102" s="2245"/>
      <c r="AK102" s="2245"/>
      <c r="AL102" s="2244"/>
      <c r="AM102" s="2245"/>
      <c r="AN102" s="2245"/>
      <c r="AO102" s="2245"/>
      <c r="AP102" s="2245"/>
      <c r="AQ102" s="2245"/>
      <c r="AR102" s="2245"/>
      <c r="AS102" s="2816"/>
      <c r="AT102" s="2246"/>
      <c r="AU102" s="1260" t="s">
        <v>555</v>
      </c>
      <c r="AV102" s="1644"/>
      <c r="AW102" s="1626"/>
      <c r="AX102" s="1626" t="str">
        <f>IF(T102="","",T102)</f>
        <v>Источник тепловой энергии  </v>
      </c>
      <c r="AY102" s="1626"/>
      <c r="AZ102" s="1626"/>
      <c r="BA102" s="1637">
        <v>0</v>
      </c>
    </row>
    <row s="1852" customFormat="1" customHeight="1" ht="47.25">
      <c r="A103" s="1365"/>
      <c r="B103" s="1365"/>
      <c r="C103" s="1365"/>
      <c r="D103" s="1365"/>
      <c r="E103" s="2261" t="s">
        <v>95</v>
      </c>
      <c r="F103" s="2261"/>
      <c r="G103" s="2261"/>
      <c r="H103" s="2261"/>
      <c r="I103" s="2258" t="str">
        <f>S102&amp;".1"</f>
        <v>5.1.1.1.1</v>
      </c>
      <c r="J103" s="1365"/>
      <c r="K103" s="1365"/>
      <c r="L103" s="1371" t="s">
        <v>556</v>
      </c>
      <c r="M103" s="1368"/>
      <c r="N103" s="1778"/>
      <c r="O103" s="1778"/>
      <c r="P103" s="2376">
        <v>1</v>
      </c>
      <c r="Q103" s="2376"/>
      <c r="R103" s="358"/>
      <c r="S103" s="2275" t="str">
        <f>$I103</f>
        <v>5.1.1.1.1</v>
      </c>
      <c r="T103" s="287" t="s">
        <v>557</v>
      </c>
      <c r="U103" s="302"/>
      <c r="V103" s="2247"/>
      <c r="W103" s="2248"/>
      <c r="X103" s="2248"/>
      <c r="Y103" s="2248"/>
      <c r="Z103" s="2248"/>
      <c r="AA103" s="2248"/>
      <c r="AB103" s="2248"/>
      <c r="AC103" s="2249"/>
      <c r="AD103" s="2247" t="s">
        <v>599</v>
      </c>
      <c r="AE103" s="2248"/>
      <c r="AF103" s="2248"/>
      <c r="AG103" s="2248"/>
      <c r="AH103" s="2248"/>
      <c r="AI103" s="2248"/>
      <c r="AJ103" s="2248"/>
      <c r="AK103" s="2248"/>
      <c r="AL103" s="2247"/>
      <c r="AM103" s="2248"/>
      <c r="AN103" s="2248"/>
      <c r="AO103" s="2248"/>
      <c r="AP103" s="2248"/>
      <c r="AQ103" s="2248"/>
      <c r="AR103" s="2248"/>
      <c r="AS103" s="2817"/>
      <c r="AT103" s="2249"/>
      <c r="AU103" s="1260" t="s">
        <v>558</v>
      </c>
      <c r="AV103" s="1644"/>
      <c r="AW103" s="1626"/>
      <c r="AX103" s="1626" t="str">
        <f>IF(T103="","",T103)</f>
        <v>Схема подключения теплопотребляющей установки к коллектору источника тепловой энергии</v>
      </c>
      <c r="AY103" s="1626"/>
      <c r="AZ103" s="1626"/>
      <c r="BA103" s="1637">
        <v>0</v>
      </c>
    </row>
    <row s="1852" customFormat="1" customHeight="1" ht="21">
      <c r="A104" s="1365"/>
      <c r="B104" s="1365"/>
      <c r="C104" s="1365"/>
      <c r="D104" s="1365"/>
      <c r="E104" s="2261" t="s">
        <v>95</v>
      </c>
      <c r="F104" s="2261"/>
      <c r="G104" s="2261"/>
      <c r="H104" s="2261"/>
      <c r="I104" s="2288"/>
      <c r="J104" s="2258" t="str">
        <f>I103&amp;".1"</f>
        <v>5.1.1.1.1.1</v>
      </c>
      <c r="K104" s="1365"/>
      <c r="L104" s="1371" t="s">
        <v>559</v>
      </c>
      <c r="M104" s="1368"/>
      <c r="N104" s="1368"/>
      <c r="O104" s="1778"/>
      <c r="P104" s="2376"/>
      <c r="Q104" s="2376">
        <v>1</v>
      </c>
      <c r="R104" s="359"/>
      <c r="S104" s="2275" t="str">
        <f>$J104</f>
        <v>5.1.1.1.1.1</v>
      </c>
      <c r="T104" s="288" t="s">
        <v>560</v>
      </c>
      <c r="U104" s="302"/>
      <c r="V104" s="2247"/>
      <c r="W104" s="2248"/>
      <c r="X104" s="2248"/>
      <c r="Y104" s="2248"/>
      <c r="Z104" s="2248"/>
      <c r="AA104" s="2248"/>
      <c r="AB104" s="2248"/>
      <c r="AC104" s="2249"/>
      <c r="AD104" s="2247" t="s">
        <v>599</v>
      </c>
      <c r="AE104" s="2248"/>
      <c r="AF104" s="2248"/>
      <c r="AG104" s="2248"/>
      <c r="AH104" s="2248"/>
      <c r="AI104" s="2248"/>
      <c r="AJ104" s="2248"/>
      <c r="AK104" s="2248"/>
      <c r="AL104" s="2247"/>
      <c r="AM104" s="2248"/>
      <c r="AN104" s="2248"/>
      <c r="AO104" s="2248"/>
      <c r="AP104" s="2248"/>
      <c r="AQ104" s="2248"/>
      <c r="AR104" s="2248"/>
      <c r="AS104" s="2817"/>
      <c r="AT104" s="2249"/>
      <c r="AU104" s="1260" t="s">
        <v>561</v>
      </c>
      <c r="AV104" s="1644"/>
      <c r="AW104" s="1626"/>
      <c r="AX104" s="1626" t="str">
        <f>IF(T104="","",T104)</f>
        <v>Группа потребителей</v>
      </c>
      <c r="AY104" s="1626"/>
      <c r="AZ104" s="1626"/>
      <c r="BA104" s="1637">
        <v>0</v>
      </c>
    </row>
    <row s="1852" customFormat="1" customHeight="1" ht="21">
      <c r="A105" s="1365"/>
      <c r="B105" s="1365"/>
      <c r="C105" s="1365"/>
      <c r="D105" s="1365"/>
      <c r="E105" s="2261" t="s">
        <v>95</v>
      </c>
      <c r="F105" s="2261"/>
      <c r="G105" s="2261"/>
      <c r="H105" s="2261"/>
      <c r="I105" s="2288"/>
      <c r="J105" s="2288"/>
      <c r="K105" s="2258" t="str">
        <f>J104&amp;".1"</f>
        <v>5.1.1.1.1.1.1</v>
      </c>
      <c r="L105" s="1371" t="s">
        <v>562</v>
      </c>
      <c r="M105" s="1368"/>
      <c r="N105" s="1368"/>
      <c r="O105" s="1368"/>
      <c r="P105" s="2376"/>
      <c r="Q105" s="2376"/>
      <c r="R105" s="359">
        <v>1</v>
      </c>
      <c r="S105" s="2275" t="str">
        <f>$K105</f>
        <v>5.1.1.1.1.1.1</v>
      </c>
      <c r="T105" s="1349" t="s">
        <v>600</v>
      </c>
      <c r="U105" s="302"/>
      <c r="V105" s="753"/>
      <c r="W105" s="327"/>
      <c r="X105" s="753"/>
      <c r="Y105" s="1259"/>
      <c r="Z105" s="2604"/>
      <c r="AA105" s="2109" t="s">
        <v>65</v>
      </c>
      <c r="AB105" s="2604"/>
      <c r="AC105" s="2109" t="s">
        <v>65</v>
      </c>
      <c r="AD105" s="753">
        <v>2167</v>
      </c>
      <c r="AE105" s="327"/>
      <c r="AF105" s="753"/>
      <c r="AG105" s="1259"/>
      <c r="AH105" s="2604">
        <v>46023</v>
      </c>
      <c r="AI105" s="2109" t="s">
        <v>65</v>
      </c>
      <c r="AJ105" s="2604">
        <v>46295</v>
      </c>
      <c r="AK105" s="2109" t="s">
        <v>65</v>
      </c>
      <c r="AL105" s="753">
        <v>2370</v>
      </c>
      <c r="AM105" s="327"/>
      <c r="AN105" s="753"/>
      <c r="AO105" s="1259"/>
      <c r="AP105" s="2604">
        <v>46296</v>
      </c>
      <c r="AQ105" s="2109" t="s">
        <v>65</v>
      </c>
      <c r="AR105" s="2604">
        <v>46387</v>
      </c>
      <c r="AS105" s="2109" t="s">
        <v>65</v>
      </c>
      <c r="AT105" s="327"/>
      <c r="AU105" s="2255" t="s">
        <v>563</v>
      </c>
      <c r="AV105" s="1644">
        <f>STRCHECKDATE(V106:AT106)</f>
      </c>
      <c r="AW105" s="1626"/>
      <c r="AX105" s="1626" t="str">
        <f>IF(T105="","",T105)</f>
        <v>вода</v>
      </c>
      <c r="AY105" s="1626"/>
      <c r="AZ105" s="1626"/>
      <c r="BA105" s="1637">
        <v>0</v>
      </c>
    </row>
    <row s="1852" customFormat="1" customHeight="1" ht="0.75">
      <c r="A106" s="1365"/>
      <c r="B106" s="1365"/>
      <c r="C106" s="1365"/>
      <c r="D106" s="1365"/>
      <c r="E106" s="2261" t="s">
        <v>95</v>
      </c>
      <c r="F106" s="2261"/>
      <c r="G106" s="2261"/>
      <c r="H106" s="2261"/>
      <c r="I106" s="2288"/>
      <c r="J106" s="2288"/>
      <c r="K106" s="2258"/>
      <c r="L106" s="1371"/>
      <c r="M106" s="1368"/>
      <c r="N106" s="1368"/>
      <c r="O106" s="1368"/>
      <c r="P106" s="2376"/>
      <c r="Q106" s="2376"/>
      <c r="R106" s="359"/>
      <c r="S106" s="2515"/>
      <c r="T106" s="302"/>
      <c r="U106" s="302"/>
      <c r="V106" s="327"/>
      <c r="W106" s="327"/>
      <c r="X106" s="327"/>
      <c r="Y106" s="330" t="str">
        <f>Z105&amp;"-"&amp;AB105</f>
        <v>-</v>
      </c>
      <c r="Z106" s="2311"/>
      <c r="AA106" s="2109"/>
      <c r="AB106" s="2311"/>
      <c r="AC106" s="2109"/>
      <c r="AD106" s="327"/>
      <c r="AE106" s="327"/>
      <c r="AF106" s="327"/>
      <c r="AG106" s="330" t="str">
        <f>AH105&amp;"-"&amp;AJ105</f>
        <v>46023-46295</v>
      </c>
      <c r="AH106" s="2311"/>
      <c r="AI106" s="2109"/>
      <c r="AJ106" s="2311"/>
      <c r="AK106" s="2109"/>
      <c r="AL106" s="327"/>
      <c r="AM106" s="327"/>
      <c r="AN106" s="327"/>
      <c r="AO106" s="330" t="str">
        <f>AP105&amp;"-"&amp;AR105</f>
        <v>46296-46387</v>
      </c>
      <c r="AP106" s="2311"/>
      <c r="AQ106" s="2109"/>
      <c r="AR106" s="2311"/>
      <c r="AS106" s="2109"/>
      <c r="AT106" s="327"/>
      <c r="AU106" s="2256"/>
      <c r="AV106" s="1644"/>
      <c r="AW106" s="1626"/>
      <c r="AX106" s="1626" t="str">
        <f>IF(T106="","",T106)</f>
        <v/>
      </c>
      <c r="AY106" s="1626"/>
      <c r="AZ106" s="1626"/>
      <c r="BA106" s="1637">
        <v>0</v>
      </c>
    </row>
    <row s="1852" customFormat="1" customHeight="1" ht="15">
      <c r="A107" s="1365"/>
      <c r="B107" s="1365"/>
      <c r="C107" s="1365"/>
      <c r="D107" s="1365"/>
      <c r="E107" s="2261" t="s">
        <v>95</v>
      </c>
      <c r="F107" s="2261"/>
      <c r="G107" s="2261"/>
      <c r="H107" s="2261"/>
      <c r="I107" s="2288"/>
      <c r="J107" s="2258"/>
      <c r="K107" s="1365"/>
      <c r="L107" s="1371"/>
      <c r="M107" s="1368"/>
      <c r="N107" s="1368"/>
      <c r="O107" s="1778"/>
      <c r="P107" s="2376"/>
      <c r="Q107" s="2376"/>
      <c r="R107" s="358"/>
      <c r="S107" s="2655"/>
      <c r="T107" s="2671" t="s">
        <v>564</v>
      </c>
      <c r="U107" s="2657"/>
      <c r="V107" s="2657"/>
      <c r="W107" s="2657"/>
      <c r="X107" s="2657"/>
      <c r="Y107" s="2657"/>
      <c r="Z107" s="2657"/>
      <c r="AA107" s="2657"/>
      <c r="AB107" s="2657"/>
      <c r="AC107" s="2657"/>
      <c r="AD107" s="2657"/>
      <c r="AE107" s="2657"/>
      <c r="AF107" s="2657"/>
      <c r="AG107" s="2657"/>
      <c r="AH107" s="2657"/>
      <c r="AI107" s="2657"/>
      <c r="AJ107" s="2657"/>
      <c r="AK107" s="2657"/>
      <c r="AL107" s="2658"/>
      <c r="AM107" s="2658"/>
      <c r="AN107" s="2658"/>
      <c r="AO107" s="2658"/>
      <c r="AP107" s="2658"/>
      <c r="AQ107" s="2658"/>
      <c r="AR107" s="2658"/>
      <c r="AS107" s="2835"/>
      <c r="AT107" s="2659"/>
      <c r="AU107" s="2257"/>
      <c r="AV107" s="1644"/>
      <c r="AW107" s="1626"/>
      <c r="AX107" s="1626" t="str">
        <f>IF(T107="","",T107)</f>
        <v>Добавить вид теплоносителя (параметры теплоносителя)</v>
      </c>
      <c r="AY107" s="1626"/>
      <c r="AZ107" s="1626"/>
      <c r="BA107" s="1637">
        <v>0</v>
      </c>
    </row>
    <row s="1852" customFormat="1" customHeight="1" ht="15">
      <c r="A108" s="1365"/>
      <c r="B108" s="1365"/>
      <c r="C108" s="1365"/>
      <c r="D108" s="1365"/>
      <c r="E108" s="2261" t="s">
        <v>95</v>
      </c>
      <c r="F108" s="2261"/>
      <c r="G108" s="2261"/>
      <c r="H108" s="2261"/>
      <c r="I108" s="2258"/>
      <c r="J108" s="1365"/>
      <c r="K108" s="1365"/>
      <c r="L108" s="1371"/>
      <c r="M108" s="1368"/>
      <c r="N108" s="1778"/>
      <c r="O108" s="1778"/>
      <c r="P108" s="2376"/>
      <c r="Q108" s="2376"/>
      <c r="R108" s="358"/>
      <c r="S108" s="2655"/>
      <c r="T108" s="2672" t="s">
        <v>565</v>
      </c>
      <c r="U108" s="2657"/>
      <c r="V108" s="2657"/>
      <c r="W108" s="2657"/>
      <c r="X108" s="2657"/>
      <c r="Y108" s="2657"/>
      <c r="Z108" s="2657"/>
      <c r="AA108" s="2657"/>
      <c r="AB108" s="2657"/>
      <c r="AC108" s="2661"/>
      <c r="AD108" s="2657"/>
      <c r="AE108" s="2657"/>
      <c r="AF108" s="2657"/>
      <c r="AG108" s="2657"/>
      <c r="AH108" s="2657"/>
      <c r="AI108" s="2657"/>
      <c r="AJ108" s="2657"/>
      <c r="AK108" s="2661"/>
      <c r="AL108" s="2658"/>
      <c r="AM108" s="2658"/>
      <c r="AN108" s="2658"/>
      <c r="AO108" s="2658"/>
      <c r="AP108" s="2658"/>
      <c r="AQ108" s="2658"/>
      <c r="AR108" s="2658"/>
      <c r="AS108" s="2836"/>
      <c r="AT108" s="2657"/>
      <c r="AU108" s="2663"/>
      <c r="AV108" s="1644"/>
      <c r="AW108" s="1626"/>
      <c r="AX108" s="1626" t="str">
        <f>IF(T108="","",T108)</f>
        <v>Добавить группу потребителей</v>
      </c>
      <c r="AY108" s="1626"/>
      <c r="AZ108" s="1626"/>
      <c r="BA108" s="1637">
        <v>0</v>
      </c>
    </row>
    <row s="1852" customFormat="1" customHeight="1" ht="14.25">
      <c r="A109" s="1365"/>
      <c r="B109" s="1365"/>
      <c r="C109" s="1365"/>
      <c r="D109" s="1365"/>
      <c r="E109" s="2261" t="s">
        <v>95</v>
      </c>
      <c r="F109" s="2261"/>
      <c r="G109" s="2261"/>
      <c r="H109" s="2260"/>
      <c r="I109" s="1365"/>
      <c r="J109" s="1365"/>
      <c r="K109" s="1365"/>
      <c r="L109" s="1371"/>
      <c r="M109" s="1367"/>
      <c r="N109" s="1367"/>
      <c r="O109" s="1368"/>
      <c r="P109" s="1825"/>
      <c r="Q109" s="377"/>
      <c r="R109" s="357"/>
      <c r="S109" s="2655"/>
      <c r="T109" s="2673" t="s">
        <v>566</v>
      </c>
      <c r="U109" s="2657"/>
      <c r="V109" s="2657"/>
      <c r="W109" s="2657"/>
      <c r="X109" s="2657"/>
      <c r="Y109" s="2657"/>
      <c r="Z109" s="2657"/>
      <c r="AA109" s="2657"/>
      <c r="AB109" s="2657"/>
      <c r="AC109" s="2661"/>
      <c r="AD109" s="2657"/>
      <c r="AE109" s="2657"/>
      <c r="AF109" s="2657"/>
      <c r="AG109" s="2657"/>
      <c r="AH109" s="2657"/>
      <c r="AI109" s="2657"/>
      <c r="AJ109" s="2657"/>
      <c r="AK109" s="2661"/>
      <c r="AL109" s="2658"/>
      <c r="AM109" s="2658"/>
      <c r="AN109" s="2658"/>
      <c r="AO109" s="2658"/>
      <c r="AP109" s="2658"/>
      <c r="AQ109" s="2658"/>
      <c r="AR109" s="2658"/>
      <c r="AS109" s="2836"/>
      <c r="AT109" s="2657"/>
      <c r="AU109" s="2663"/>
      <c r="AV109" s="1644"/>
      <c r="AW109" s="1626"/>
      <c r="AX109" s="1626" t="str">
        <f>IF(T109="","",T109)</f>
        <v>Добавить схему подключения</v>
      </c>
      <c r="AY109" s="1626"/>
      <c r="AZ109" s="1626"/>
      <c r="BA109" s="1637">
        <v>0</v>
      </c>
    </row>
    <row s="624" customFormat="1" customHeight="1" ht="0.75">
      <c r="A110" s="1345"/>
      <c r="B110" s="1345"/>
      <c r="C110" s="1345"/>
      <c r="D110" s="1345"/>
      <c r="E110" s="2261" t="s">
        <v>95</v>
      </c>
      <c r="F110" s="2261"/>
      <c r="G110" s="2260"/>
      <c r="H110" s="1345"/>
      <c r="I110" s="1345"/>
      <c r="J110" s="1345"/>
      <c r="K110" s="1345"/>
      <c r="L110" s="1547"/>
      <c r="M110" s="1317"/>
      <c r="N110" s="1317"/>
      <c r="O110" s="1644"/>
      <c r="P110" s="1318"/>
      <c r="Q110" s="1346"/>
      <c r="R110" s="1318"/>
      <c r="S110" s="1320"/>
      <c r="T110" s="1321" t="s">
        <v>244</v>
      </c>
      <c r="U110" s="1322"/>
      <c r="V110" s="1322"/>
      <c r="W110" s="1322"/>
      <c r="X110" s="1322"/>
      <c r="Y110" s="1322"/>
      <c r="Z110" s="1322"/>
      <c r="AA110" s="1322"/>
      <c r="AB110" s="1322"/>
      <c r="AC110" s="1322"/>
      <c r="AD110" s="1322"/>
      <c r="AE110" s="1322"/>
      <c r="AF110" s="1322"/>
      <c r="AG110" s="1322"/>
      <c r="AH110" s="1322"/>
      <c r="AI110" s="1322"/>
      <c r="AJ110" s="1322"/>
      <c r="AK110" s="1322"/>
      <c r="AL110" s="1322"/>
      <c r="AM110" s="1322"/>
      <c r="AN110" s="1322"/>
      <c r="AO110" s="1322"/>
      <c r="AP110" s="1322"/>
      <c r="AQ110" s="1322"/>
      <c r="AR110" s="1322"/>
      <c r="AS110" s="1322"/>
      <c r="AT110" s="1322"/>
      <c r="AU110" s="1322"/>
      <c r="AV110" s="1644"/>
      <c r="AW110" s="1626"/>
      <c r="AX110" s="1626" t="str">
        <f>IF(T110="","",T110)</f>
        <v>Добавить источник для дифференциации</v>
      </c>
      <c r="AY110" s="1626"/>
      <c r="AZ110" s="1626"/>
      <c r="BA110" s="1644">
        <v>0</v>
      </c>
    </row>
    <row s="624" customFormat="1" customHeight="1" ht="0.75">
      <c r="A111" s="1345"/>
      <c r="B111" s="1345"/>
      <c r="C111" s="1345"/>
      <c r="D111" s="1345"/>
      <c r="E111" s="2261" t="s">
        <v>95</v>
      </c>
      <c r="F111" s="2260"/>
      <c r="G111" s="1345"/>
      <c r="H111" s="1345"/>
      <c r="I111" s="1345"/>
      <c r="J111" s="1345"/>
      <c r="K111" s="1345"/>
      <c r="L111" s="1547"/>
      <c r="M111" s="1323"/>
      <c r="N111" s="1323"/>
      <c r="O111" s="1644"/>
      <c r="P111" s="1318"/>
      <c r="Q111" s="1346"/>
      <c r="R111" s="1318"/>
      <c r="S111" s="1324"/>
      <c r="T111" s="1325" t="s">
        <v>245</v>
      </c>
      <c r="U111" s="1326"/>
      <c r="V111" s="1326"/>
      <c r="W111" s="1326"/>
      <c r="X111" s="1326"/>
      <c r="Y111" s="1326"/>
      <c r="Z111" s="1326"/>
      <c r="AA111" s="1326"/>
      <c r="AB111" s="1326"/>
      <c r="AC111" s="1326"/>
      <c r="AD111" s="1326"/>
      <c r="AE111" s="1326"/>
      <c r="AF111" s="1326"/>
      <c r="AG111" s="1326"/>
      <c r="AH111" s="1326"/>
      <c r="AI111" s="1326"/>
      <c r="AJ111" s="1326"/>
      <c r="AK111" s="1326"/>
      <c r="AL111" s="1326"/>
      <c r="AM111" s="1326"/>
      <c r="AN111" s="1326"/>
      <c r="AO111" s="1326"/>
      <c r="AP111" s="1326"/>
      <c r="AQ111" s="1326"/>
      <c r="AR111" s="1326"/>
      <c r="AS111" s="1326"/>
      <c r="AT111" s="1326"/>
      <c r="AU111" s="1326"/>
      <c r="AV111" s="1644"/>
      <c r="AW111" s="1626"/>
      <c r="AX111" s="1626" t="str">
        <f>IF(T111="","",T111)</f>
        <v>Добавить централизованную систему для дифференциации</v>
      </c>
      <c r="AY111" s="1626"/>
      <c r="AZ111" s="1626"/>
      <c r="BA111" s="1644">
        <v>0</v>
      </c>
    </row>
    <row s="624" customFormat="1" customHeight="1" ht="0.75">
      <c r="A112" s="1345"/>
      <c r="B112" s="1345"/>
      <c r="C112" s="1345"/>
      <c r="D112" s="1345"/>
      <c r="E112" s="2260" t="s">
        <v>95</v>
      </c>
      <c r="F112" s="1345"/>
      <c r="G112" s="1345"/>
      <c r="H112" s="1345"/>
      <c r="I112" s="1345"/>
      <c r="J112" s="1345"/>
      <c r="K112" s="1345"/>
      <c r="L112" s="1547"/>
      <c r="M112" s="1323"/>
      <c r="N112" s="1323"/>
      <c r="O112" s="1644"/>
      <c r="P112" s="1318"/>
      <c r="Q112" s="1346"/>
      <c r="R112" s="1318"/>
      <c r="S112" s="1324"/>
      <c r="T112" s="1327" t="s">
        <v>246</v>
      </c>
      <c r="U112" s="1326"/>
      <c r="V112" s="1326"/>
      <c r="W112" s="1326"/>
      <c r="X112" s="1326"/>
      <c r="Y112" s="1326"/>
      <c r="Z112" s="1326"/>
      <c r="AA112" s="1326"/>
      <c r="AB112" s="1326"/>
      <c r="AC112" s="1326"/>
      <c r="AD112" s="1326"/>
      <c r="AE112" s="1326"/>
      <c r="AF112" s="1326"/>
      <c r="AG112" s="1326"/>
      <c r="AH112" s="1326"/>
      <c r="AI112" s="1326"/>
      <c r="AJ112" s="1326"/>
      <c r="AK112" s="1326"/>
      <c r="AL112" s="1326"/>
      <c r="AM112" s="1326"/>
      <c r="AN112" s="1326"/>
      <c r="AO112" s="1326"/>
      <c r="AP112" s="1326"/>
      <c r="AQ112" s="1326"/>
      <c r="AR112" s="1326"/>
      <c r="AS112" s="1326"/>
      <c r="AT112" s="1326"/>
      <c r="AU112" s="1326"/>
      <c r="AV112" s="1644"/>
      <c r="AW112" s="1626"/>
      <c r="AX112" s="1626" t="str">
        <f>IF(T112="","",T112)</f>
        <v>Добавить территорию для дифференциации</v>
      </c>
      <c r="AY112" s="1626"/>
      <c r="AZ112" s="1626"/>
      <c r="BA112" s="1644">
        <v>0</v>
      </c>
    </row>
    <row s="1852" customFormat="1" customHeight="1" ht="21">
      <c r="A113" s="1365" t="s">
        <v>263</v>
      </c>
      <c r="B113" s="1365"/>
      <c r="C113" s="1365"/>
      <c r="D113" s="1365"/>
      <c r="E113" s="2260" t="s">
        <v>96</v>
      </c>
      <c r="F113" s="1365"/>
      <c r="G113" s="1365"/>
      <c r="H113" s="1365"/>
      <c r="I113" s="1365"/>
      <c r="J113" s="1365"/>
      <c r="K113" s="1365"/>
      <c r="L113" s="1371"/>
      <c r="M113" s="1367"/>
      <c r="N113" s="1367"/>
      <c r="O113" s="1367"/>
      <c r="P113" s="2399"/>
      <c r="Q113" s="1825"/>
      <c r="R113" s="357"/>
      <c r="S113" s="2275" t="str">
        <f>INDEX(PT_DIFFERENTIATION_NUM_NTAR,MATCH(A113,PT_DIFFERENTIATION_NTAR_ID,0))</f>
        <v>6</v>
      </c>
      <c r="T113" s="1527" t="s">
        <v>205</v>
      </c>
      <c r="U113" s="302"/>
      <c r="V113" s="2244"/>
      <c r="W113" s="2245"/>
      <c r="X113" s="2245"/>
      <c r="Y113" s="2245"/>
      <c r="Z113" s="2245"/>
      <c r="AA113" s="2245"/>
      <c r="AB113" s="2245"/>
      <c r="AC113" s="2246"/>
      <c r="AD113" s="2244" t="str">
        <f>INDEX(PT_DIFFERENTIATION_NTAR,MATCH(A113,PT_DIFFERENTIATION_NTAR_ID,0))</f>
        <v>Тариф на тепловую энергию</v>
      </c>
      <c r="AE113" s="2245"/>
      <c r="AF113" s="2245"/>
      <c r="AG113" s="2245"/>
      <c r="AH113" s="2245"/>
      <c r="AI113" s="2245"/>
      <c r="AJ113" s="2245"/>
      <c r="AK113" s="2245"/>
      <c r="AL113" s="2244"/>
      <c r="AM113" s="2245"/>
      <c r="AN113" s="2245"/>
      <c r="AO113" s="2245"/>
      <c r="AP113" s="2245"/>
      <c r="AQ113" s="2245"/>
      <c r="AR113" s="2245"/>
      <c r="AS113" s="2816"/>
      <c r="AT113" s="2246"/>
      <c r="AU113" s="1260" t="s">
        <v>549</v>
      </c>
      <c r="AV113" s="1644"/>
      <c r="AW113" s="1626"/>
      <c r="AX113" s="1626" t="str">
        <f>IF(T113="","",T113)</f>
        <v>Наименование тарифа</v>
      </c>
      <c r="AY113" s="1626"/>
      <c r="AZ113" s="1626"/>
      <c r="BA113" s="1637">
        <v>0</v>
      </c>
    </row>
    <row s="1852" customFormat="1" customHeight="1" ht="21">
      <c r="A114" s="1365"/>
      <c r="B114" s="1365" t="s">
        <v>264</v>
      </c>
      <c r="C114" s="1365"/>
      <c r="D114" s="1365"/>
      <c r="E114" s="2261" t="s">
        <v>120</v>
      </c>
      <c r="F114" s="2260">
        <v>1</v>
      </c>
      <c r="G114" s="1365"/>
      <c r="H114" s="1365"/>
      <c r="I114" s="1365"/>
      <c r="J114" s="1365"/>
      <c r="K114" s="1365"/>
      <c r="L114" s="1371"/>
      <c r="M114" s="1367"/>
      <c r="N114" s="1367"/>
      <c r="O114" s="1367"/>
      <c r="P114" s="2127"/>
      <c r="Q114" s="354"/>
      <c r="R114" s="355"/>
      <c r="S114" s="2275" t="str">
        <f>INDEX(PT_DIFFERENTIATION_NUM_TER,MATCH(B114,PT_DIFFERENTIATION_TER_ID,0))</f>
        <v>6.1</v>
      </c>
      <c r="T114" s="1524" t="s">
        <v>550</v>
      </c>
      <c r="U114" s="302"/>
      <c r="V114" s="2244"/>
      <c r="W114" s="2245"/>
      <c r="X114" s="2245"/>
      <c r="Y114" s="2245"/>
      <c r="Z114" s="2245"/>
      <c r="AA114" s="2245"/>
      <c r="AB114" s="2245"/>
      <c r="AC114" s="2246"/>
      <c r="AD114" s="2244" t="str">
        <f>INDEX(PT_DIFFERENTIATION_TER,MATCH(B114,PT_DIFFERENTIATION_TER_ID,0))</f>
        <v>Территория 6</v>
      </c>
      <c r="AE114" s="2245"/>
      <c r="AF114" s="2245"/>
      <c r="AG114" s="2245"/>
      <c r="AH114" s="2245"/>
      <c r="AI114" s="2245"/>
      <c r="AJ114" s="2245"/>
      <c r="AK114" s="2245"/>
      <c r="AL114" s="2244"/>
      <c r="AM114" s="2245"/>
      <c r="AN114" s="2245"/>
      <c r="AO114" s="2245"/>
      <c r="AP114" s="2245"/>
      <c r="AQ114" s="2245"/>
      <c r="AR114" s="2245"/>
      <c r="AS114" s="2816"/>
      <c r="AT114" s="2246"/>
      <c r="AU114" s="1260" t="s">
        <v>551</v>
      </c>
      <c r="AV114" s="1644"/>
      <c r="AW114" s="1626"/>
      <c r="AX114" s="1626" t="str">
        <f>IF(T114="","",T114)</f>
        <v>Территория действия тарифа</v>
      </c>
      <c r="AY114" s="1626"/>
      <c r="AZ114" s="1626"/>
      <c r="BA114" s="1637">
        <v>0</v>
      </c>
    </row>
    <row s="1852" customFormat="1" customHeight="1" ht="23.25">
      <c r="A115" s="1365"/>
      <c r="B115" s="1365"/>
      <c r="C115" s="1365" t="s">
        <v>265</v>
      </c>
      <c r="D115" s="1365"/>
      <c r="E115" s="2261" t="s">
        <v>120</v>
      </c>
      <c r="F115" s="2261"/>
      <c r="G115" s="2260">
        <v>1</v>
      </c>
      <c r="H115" s="1365"/>
      <c r="I115" s="1365"/>
      <c r="J115" s="1365"/>
      <c r="K115" s="1365"/>
      <c r="L115" s="1371"/>
      <c r="M115" s="1367"/>
      <c r="N115" s="1367"/>
      <c r="O115" s="1367"/>
      <c r="P115" s="356"/>
      <c r="Q115" s="354"/>
      <c r="R115" s="355"/>
      <c r="S115" s="2275" t="str">
        <f>INDEX(PT_DIFFERENTIATION_NUM_CS,MATCH(C115,PT_DIFFERENTIATION_CS_ID,0))</f>
        <v>6.1.1</v>
      </c>
      <c r="T115" s="311" t="s">
        <v>552</v>
      </c>
      <c r="U115" s="302"/>
      <c r="V115" s="2244"/>
      <c r="W115" s="2245"/>
      <c r="X115" s="2245"/>
      <c r="Y115" s="2245"/>
      <c r="Z115" s="2245"/>
      <c r="AA115" s="2245"/>
      <c r="AB115" s="2245"/>
      <c r="AC115" s="2246"/>
      <c r="AD115" s="2244" t="str">
        <f>INDEX(PT_DIFFERENTIATION_CS,MATCH(C115,PT_DIFFERENTIATION_CS_ID,0))</f>
        <v>без дифференциации</v>
      </c>
      <c r="AE115" s="2245"/>
      <c r="AF115" s="2245"/>
      <c r="AG115" s="2245"/>
      <c r="AH115" s="2245"/>
      <c r="AI115" s="2245"/>
      <c r="AJ115" s="2245"/>
      <c r="AK115" s="2245"/>
      <c r="AL115" s="2244"/>
      <c r="AM115" s="2245"/>
      <c r="AN115" s="2245"/>
      <c r="AO115" s="2245"/>
      <c r="AP115" s="2245"/>
      <c r="AQ115" s="2245"/>
      <c r="AR115" s="2245"/>
      <c r="AS115" s="2816"/>
      <c r="AT115" s="2246"/>
      <c r="AU115" s="1260" t="s">
        <v>553</v>
      </c>
      <c r="AV115" s="1644"/>
      <c r="AW115" s="1626"/>
      <c r="AX115" s="1626" t="str">
        <f>IF(T115="","",T115)</f>
        <v>Наименование системы теплоснабжения </v>
      </c>
      <c r="AY115" s="1626"/>
      <c r="AZ115" s="1626"/>
      <c r="BA115" s="1637">
        <v>0</v>
      </c>
    </row>
    <row s="1852" customFormat="1" customHeight="1" ht="21">
      <c r="A116" s="1365"/>
      <c r="B116" s="1365"/>
      <c r="C116" s="1365"/>
      <c r="D116" s="1365" t="s">
        <v>266</v>
      </c>
      <c r="E116" s="2261" t="s">
        <v>120</v>
      </c>
      <c r="F116" s="2261"/>
      <c r="G116" s="2261"/>
      <c r="H116" s="2260">
        <v>1</v>
      </c>
      <c r="I116" s="1365"/>
      <c r="J116" s="1365"/>
      <c r="K116" s="1365"/>
      <c r="L116" s="1371"/>
      <c r="M116" s="1367"/>
      <c r="N116" s="1367"/>
      <c r="O116" s="1367"/>
      <c r="P116" s="356"/>
      <c r="Q116" s="354"/>
      <c r="R116" s="355"/>
      <c r="S116" s="2275" t="str">
        <f>INDEX(PT_DIFFERENTIATION_NUM_IST_TE,MATCH(D116,PT_DIFFERENTIATION_IST_TE_ID,0))</f>
        <v>6.1.1.1</v>
      </c>
      <c r="T116" s="312" t="s">
        <v>554</v>
      </c>
      <c r="U116" s="302"/>
      <c r="V116" s="2244"/>
      <c r="W116" s="2245"/>
      <c r="X116" s="2245"/>
      <c r="Y116" s="2245"/>
      <c r="Z116" s="2245"/>
      <c r="AA116" s="2245"/>
      <c r="AB116" s="2245"/>
      <c r="AC116" s="2246"/>
      <c r="AD116" s="2244" t="str">
        <f>INDEX(PT_DIFFERENTIATION_IST_TE,MATCH(D116,PT_DIFFERENTIATION_IST_TE_ID,0))</f>
        <v>без дифференциации</v>
      </c>
      <c r="AE116" s="2245"/>
      <c r="AF116" s="2245"/>
      <c r="AG116" s="2245"/>
      <c r="AH116" s="2245"/>
      <c r="AI116" s="2245"/>
      <c r="AJ116" s="2245"/>
      <c r="AK116" s="2245"/>
      <c r="AL116" s="2244"/>
      <c r="AM116" s="2245"/>
      <c r="AN116" s="2245"/>
      <c r="AO116" s="2245"/>
      <c r="AP116" s="2245"/>
      <c r="AQ116" s="2245"/>
      <c r="AR116" s="2245"/>
      <c r="AS116" s="2816"/>
      <c r="AT116" s="2246"/>
      <c r="AU116" s="1260" t="s">
        <v>555</v>
      </c>
      <c r="AV116" s="1644"/>
      <c r="AW116" s="1626"/>
      <c r="AX116" s="1626" t="str">
        <f>IF(T116="","",T116)</f>
        <v>Источник тепловой энергии  </v>
      </c>
      <c r="AY116" s="1626"/>
      <c r="AZ116" s="1626"/>
      <c r="BA116" s="1637">
        <v>0</v>
      </c>
    </row>
    <row s="1852" customFormat="1" customHeight="1" ht="47.25">
      <c r="A117" s="1365"/>
      <c r="B117" s="1365"/>
      <c r="C117" s="1365"/>
      <c r="D117" s="1365"/>
      <c r="E117" s="2261" t="s">
        <v>120</v>
      </c>
      <c r="F117" s="2261"/>
      <c r="G117" s="2261"/>
      <c r="H117" s="2261"/>
      <c r="I117" s="2258" t="str">
        <f>S116&amp;".1"</f>
        <v>6.1.1.1.1</v>
      </c>
      <c r="J117" s="1365"/>
      <c r="K117" s="1365"/>
      <c r="L117" s="1371" t="s">
        <v>556</v>
      </c>
      <c r="M117" s="1368"/>
      <c r="N117" s="1778"/>
      <c r="O117" s="1778"/>
      <c r="P117" s="2376">
        <v>1</v>
      </c>
      <c r="Q117" s="2376"/>
      <c r="R117" s="358"/>
      <c r="S117" s="2275" t="str">
        <f>$I117</f>
        <v>6.1.1.1.1</v>
      </c>
      <c r="T117" s="287" t="s">
        <v>557</v>
      </c>
      <c r="U117" s="302"/>
      <c r="V117" s="2247"/>
      <c r="W117" s="2248"/>
      <c r="X117" s="2248"/>
      <c r="Y117" s="2248"/>
      <c r="Z117" s="2248"/>
      <c r="AA117" s="2248"/>
      <c r="AB117" s="2248"/>
      <c r="AC117" s="2249"/>
      <c r="AD117" s="2247" t="s">
        <v>599</v>
      </c>
      <c r="AE117" s="2248"/>
      <c r="AF117" s="2248"/>
      <c r="AG117" s="2248"/>
      <c r="AH117" s="2248"/>
      <c r="AI117" s="2248"/>
      <c r="AJ117" s="2248"/>
      <c r="AK117" s="2248"/>
      <c r="AL117" s="2247"/>
      <c r="AM117" s="2248"/>
      <c r="AN117" s="2248"/>
      <c r="AO117" s="2248"/>
      <c r="AP117" s="2248"/>
      <c r="AQ117" s="2248"/>
      <c r="AR117" s="2248"/>
      <c r="AS117" s="2817"/>
      <c r="AT117" s="2249"/>
      <c r="AU117" s="1260" t="s">
        <v>558</v>
      </c>
      <c r="AV117" s="1644"/>
      <c r="AW117" s="1626"/>
      <c r="AX117" s="1626" t="str">
        <f>IF(T117="","",T117)</f>
        <v>Схема подключения теплопотребляющей установки к коллектору источника тепловой энергии</v>
      </c>
      <c r="AY117" s="1626"/>
      <c r="AZ117" s="1626"/>
      <c r="BA117" s="1637">
        <v>0</v>
      </c>
    </row>
    <row s="1852" customFormat="1" customHeight="1" ht="21">
      <c r="A118" s="1365"/>
      <c r="B118" s="1365"/>
      <c r="C118" s="1365"/>
      <c r="D118" s="1365"/>
      <c r="E118" s="2261" t="s">
        <v>120</v>
      </c>
      <c r="F118" s="2261"/>
      <c r="G118" s="2261"/>
      <c r="H118" s="2261"/>
      <c r="I118" s="2288"/>
      <c r="J118" s="2258" t="str">
        <f>I117&amp;".1"</f>
        <v>6.1.1.1.1.1</v>
      </c>
      <c r="K118" s="1365"/>
      <c r="L118" s="1371" t="s">
        <v>559</v>
      </c>
      <c r="M118" s="1368"/>
      <c r="N118" s="1368"/>
      <c r="O118" s="1778"/>
      <c r="P118" s="2376"/>
      <c r="Q118" s="2376">
        <v>1</v>
      </c>
      <c r="R118" s="359"/>
      <c r="S118" s="2275" t="str">
        <f>$J118</f>
        <v>6.1.1.1.1.1</v>
      </c>
      <c r="T118" s="288" t="s">
        <v>560</v>
      </c>
      <c r="U118" s="302"/>
      <c r="V118" s="2247"/>
      <c r="W118" s="2248"/>
      <c r="X118" s="2248"/>
      <c r="Y118" s="2248"/>
      <c r="Z118" s="2248"/>
      <c r="AA118" s="2248"/>
      <c r="AB118" s="2248"/>
      <c r="AC118" s="2249"/>
      <c r="AD118" s="2247" t="s">
        <v>599</v>
      </c>
      <c r="AE118" s="2248"/>
      <c r="AF118" s="2248"/>
      <c r="AG118" s="2248"/>
      <c r="AH118" s="2248"/>
      <c r="AI118" s="2248"/>
      <c r="AJ118" s="2248"/>
      <c r="AK118" s="2248"/>
      <c r="AL118" s="2247"/>
      <c r="AM118" s="2248"/>
      <c r="AN118" s="2248"/>
      <c r="AO118" s="2248"/>
      <c r="AP118" s="2248"/>
      <c r="AQ118" s="2248"/>
      <c r="AR118" s="2248"/>
      <c r="AS118" s="2817"/>
      <c r="AT118" s="2249"/>
      <c r="AU118" s="1260" t="s">
        <v>561</v>
      </c>
      <c r="AV118" s="1644"/>
      <c r="AW118" s="1626"/>
      <c r="AX118" s="1626" t="str">
        <f>IF(T118="","",T118)</f>
        <v>Группа потребителей</v>
      </c>
      <c r="AY118" s="1626"/>
      <c r="AZ118" s="1626"/>
      <c r="BA118" s="1637">
        <v>0</v>
      </c>
    </row>
    <row s="1852" customFormat="1" customHeight="1" ht="21">
      <c r="A119" s="1365"/>
      <c r="B119" s="1365"/>
      <c r="C119" s="1365"/>
      <c r="D119" s="1365"/>
      <c r="E119" s="2261" t="s">
        <v>120</v>
      </c>
      <c r="F119" s="2261"/>
      <c r="G119" s="2261"/>
      <c r="H119" s="2261"/>
      <c r="I119" s="2288"/>
      <c r="J119" s="2288"/>
      <c r="K119" s="2258" t="str">
        <f>J118&amp;".1"</f>
        <v>6.1.1.1.1.1.1</v>
      </c>
      <c r="L119" s="1371" t="s">
        <v>562</v>
      </c>
      <c r="M119" s="1368"/>
      <c r="N119" s="1368"/>
      <c r="O119" s="1368"/>
      <c r="P119" s="2376"/>
      <c r="Q119" s="2376"/>
      <c r="R119" s="359">
        <v>1</v>
      </c>
      <c r="S119" s="2275" t="str">
        <f>$K119</f>
        <v>6.1.1.1.1.1.1</v>
      </c>
      <c r="T119" s="1349" t="s">
        <v>600</v>
      </c>
      <c r="U119" s="302"/>
      <c r="V119" s="753"/>
      <c r="W119" s="327"/>
      <c r="X119" s="753"/>
      <c r="Y119" s="1259"/>
      <c r="Z119" s="2604"/>
      <c r="AA119" s="2109" t="s">
        <v>65</v>
      </c>
      <c r="AB119" s="2604"/>
      <c r="AC119" s="2109" t="s">
        <v>65</v>
      </c>
      <c r="AD119" s="753">
        <v>2877</v>
      </c>
      <c r="AE119" s="327"/>
      <c r="AF119" s="753"/>
      <c r="AG119" s="1259"/>
      <c r="AH119" s="2604">
        <v>46023</v>
      </c>
      <c r="AI119" s="2109" t="s">
        <v>65</v>
      </c>
      <c r="AJ119" s="2604">
        <v>46295</v>
      </c>
      <c r="AK119" s="2109" t="s">
        <v>65</v>
      </c>
      <c r="AL119" s="753">
        <v>3144</v>
      </c>
      <c r="AM119" s="327"/>
      <c r="AN119" s="753"/>
      <c r="AO119" s="1259"/>
      <c r="AP119" s="2604">
        <v>46296</v>
      </c>
      <c r="AQ119" s="2109" t="s">
        <v>65</v>
      </c>
      <c r="AR119" s="2604">
        <v>46387</v>
      </c>
      <c r="AS119" s="2109" t="s">
        <v>65</v>
      </c>
      <c r="AT119" s="327"/>
      <c r="AU119" s="2255" t="s">
        <v>563</v>
      </c>
      <c r="AV119" s="1644">
        <f>STRCHECKDATE(V120:AT120)</f>
      </c>
      <c r="AW119" s="1626"/>
      <c r="AX119" s="1626" t="str">
        <f>IF(T119="","",T119)</f>
        <v>вода</v>
      </c>
      <c r="AY119" s="1626"/>
      <c r="AZ119" s="1626"/>
      <c r="BA119" s="1637">
        <v>0</v>
      </c>
    </row>
    <row s="1852" customFormat="1" customHeight="1" ht="0.75">
      <c r="A120" s="1365"/>
      <c r="B120" s="1365"/>
      <c r="C120" s="1365"/>
      <c r="D120" s="1365"/>
      <c r="E120" s="2261" t="s">
        <v>120</v>
      </c>
      <c r="F120" s="2261"/>
      <c r="G120" s="2261"/>
      <c r="H120" s="2261"/>
      <c r="I120" s="2288"/>
      <c r="J120" s="2288"/>
      <c r="K120" s="2258"/>
      <c r="L120" s="1371"/>
      <c r="M120" s="1368"/>
      <c r="N120" s="1368"/>
      <c r="O120" s="1368"/>
      <c r="P120" s="2376"/>
      <c r="Q120" s="2376"/>
      <c r="R120" s="359"/>
      <c r="S120" s="2515"/>
      <c r="T120" s="302"/>
      <c r="U120" s="302"/>
      <c r="V120" s="327"/>
      <c r="W120" s="327"/>
      <c r="X120" s="327"/>
      <c r="Y120" s="330" t="str">
        <f>Z119&amp;"-"&amp;AB119</f>
        <v>-</v>
      </c>
      <c r="Z120" s="2311"/>
      <c r="AA120" s="2109"/>
      <c r="AB120" s="2311"/>
      <c r="AC120" s="2109"/>
      <c r="AD120" s="327"/>
      <c r="AE120" s="327"/>
      <c r="AF120" s="327"/>
      <c r="AG120" s="330" t="str">
        <f>AH119&amp;"-"&amp;AJ119</f>
        <v>46023-46295</v>
      </c>
      <c r="AH120" s="2311"/>
      <c r="AI120" s="2109"/>
      <c r="AJ120" s="2311"/>
      <c r="AK120" s="2109"/>
      <c r="AL120" s="327"/>
      <c r="AM120" s="327"/>
      <c r="AN120" s="327"/>
      <c r="AO120" s="330" t="str">
        <f>AP119&amp;"-"&amp;AR119</f>
        <v>46296-46387</v>
      </c>
      <c r="AP120" s="2311"/>
      <c r="AQ120" s="2109"/>
      <c r="AR120" s="2311"/>
      <c r="AS120" s="2109"/>
      <c r="AT120" s="327"/>
      <c r="AU120" s="2256"/>
      <c r="AV120" s="1644"/>
      <c r="AW120" s="1626"/>
      <c r="AX120" s="1626" t="str">
        <f>IF(T120="","",T120)</f>
        <v/>
      </c>
      <c r="AY120" s="1626"/>
      <c r="AZ120" s="1626"/>
      <c r="BA120" s="1637">
        <v>0</v>
      </c>
    </row>
    <row s="1852" customFormat="1" customHeight="1" ht="15">
      <c r="A121" s="1365"/>
      <c r="B121" s="1365"/>
      <c r="C121" s="1365"/>
      <c r="D121" s="1365"/>
      <c r="E121" s="2261" t="s">
        <v>120</v>
      </c>
      <c r="F121" s="2261"/>
      <c r="G121" s="2261"/>
      <c r="H121" s="2261"/>
      <c r="I121" s="2288"/>
      <c r="J121" s="2258"/>
      <c r="K121" s="1365"/>
      <c r="L121" s="1371"/>
      <c r="M121" s="1368"/>
      <c r="N121" s="1368"/>
      <c r="O121" s="1778"/>
      <c r="P121" s="2376"/>
      <c r="Q121" s="2376"/>
      <c r="R121" s="358"/>
      <c r="S121" s="2655"/>
      <c r="T121" s="2674" t="s">
        <v>564</v>
      </c>
      <c r="U121" s="2657"/>
      <c r="V121" s="2657"/>
      <c r="W121" s="2657"/>
      <c r="X121" s="2657"/>
      <c r="Y121" s="2657"/>
      <c r="Z121" s="2657"/>
      <c r="AA121" s="2657"/>
      <c r="AB121" s="2657"/>
      <c r="AC121" s="2657"/>
      <c r="AD121" s="2657"/>
      <c r="AE121" s="2657"/>
      <c r="AF121" s="2657"/>
      <c r="AG121" s="2657"/>
      <c r="AH121" s="2657"/>
      <c r="AI121" s="2657"/>
      <c r="AJ121" s="2657"/>
      <c r="AK121" s="2657"/>
      <c r="AL121" s="2658"/>
      <c r="AM121" s="2658"/>
      <c r="AN121" s="2658"/>
      <c r="AO121" s="2658"/>
      <c r="AP121" s="2658"/>
      <c r="AQ121" s="2658"/>
      <c r="AR121" s="2658"/>
      <c r="AS121" s="2835"/>
      <c r="AT121" s="2659"/>
      <c r="AU121" s="2257"/>
      <c r="AV121" s="1644"/>
      <c r="AW121" s="1626"/>
      <c r="AX121" s="1626" t="str">
        <f>IF(T121="","",T121)</f>
        <v>Добавить вид теплоносителя (параметры теплоносителя)</v>
      </c>
      <c r="AY121" s="1626"/>
      <c r="AZ121" s="1626"/>
      <c r="BA121" s="1637">
        <v>0</v>
      </c>
    </row>
    <row s="1852" customFormat="1" customHeight="1" ht="15">
      <c r="A122" s="1365"/>
      <c r="B122" s="1365"/>
      <c r="C122" s="1365"/>
      <c r="D122" s="1365"/>
      <c r="E122" s="2261" t="s">
        <v>120</v>
      </c>
      <c r="F122" s="2261"/>
      <c r="G122" s="2261"/>
      <c r="H122" s="2261"/>
      <c r="I122" s="2258"/>
      <c r="J122" s="1365"/>
      <c r="K122" s="1365"/>
      <c r="L122" s="1371"/>
      <c r="M122" s="1368"/>
      <c r="N122" s="1778"/>
      <c r="O122" s="1778"/>
      <c r="P122" s="2376"/>
      <c r="Q122" s="2376"/>
      <c r="R122" s="358"/>
      <c r="S122" s="2655"/>
      <c r="T122" s="2675" t="s">
        <v>565</v>
      </c>
      <c r="U122" s="2657"/>
      <c r="V122" s="2657"/>
      <c r="W122" s="2657"/>
      <c r="X122" s="2657"/>
      <c r="Y122" s="2657"/>
      <c r="Z122" s="2657"/>
      <c r="AA122" s="2657"/>
      <c r="AB122" s="2657"/>
      <c r="AC122" s="2661"/>
      <c r="AD122" s="2657"/>
      <c r="AE122" s="2657"/>
      <c r="AF122" s="2657"/>
      <c r="AG122" s="2657"/>
      <c r="AH122" s="2657"/>
      <c r="AI122" s="2657"/>
      <c r="AJ122" s="2657"/>
      <c r="AK122" s="2661"/>
      <c r="AL122" s="2658"/>
      <c r="AM122" s="2658"/>
      <c r="AN122" s="2658"/>
      <c r="AO122" s="2658"/>
      <c r="AP122" s="2658"/>
      <c r="AQ122" s="2658"/>
      <c r="AR122" s="2658"/>
      <c r="AS122" s="2836"/>
      <c r="AT122" s="2657"/>
      <c r="AU122" s="2663"/>
      <c r="AV122" s="1644"/>
      <c r="AW122" s="1626"/>
      <c r="AX122" s="1626" t="str">
        <f>IF(T122="","",T122)</f>
        <v>Добавить группу потребителей</v>
      </c>
      <c r="AY122" s="1626"/>
      <c r="AZ122" s="1626"/>
      <c r="BA122" s="1637">
        <v>0</v>
      </c>
    </row>
    <row s="1852" customFormat="1" customHeight="1" ht="14.25">
      <c r="A123" s="1365"/>
      <c r="B123" s="1365"/>
      <c r="C123" s="1365"/>
      <c r="D123" s="1365"/>
      <c r="E123" s="2261" t="s">
        <v>120</v>
      </c>
      <c r="F123" s="2261"/>
      <c r="G123" s="2261"/>
      <c r="H123" s="2260"/>
      <c r="I123" s="1365"/>
      <c r="J123" s="1365"/>
      <c r="K123" s="1365"/>
      <c r="L123" s="1371"/>
      <c r="M123" s="1367"/>
      <c r="N123" s="1367"/>
      <c r="O123" s="1368"/>
      <c r="P123" s="1825"/>
      <c r="Q123" s="377"/>
      <c r="R123" s="357"/>
      <c r="S123" s="2655"/>
      <c r="T123" s="2676" t="s">
        <v>566</v>
      </c>
      <c r="U123" s="2657"/>
      <c r="V123" s="2657"/>
      <c r="W123" s="2657"/>
      <c r="X123" s="2657"/>
      <c r="Y123" s="2657"/>
      <c r="Z123" s="2657"/>
      <c r="AA123" s="2657"/>
      <c r="AB123" s="2657"/>
      <c r="AC123" s="2661"/>
      <c r="AD123" s="2657"/>
      <c r="AE123" s="2657"/>
      <c r="AF123" s="2657"/>
      <c r="AG123" s="2657"/>
      <c r="AH123" s="2657"/>
      <c r="AI123" s="2657"/>
      <c r="AJ123" s="2657"/>
      <c r="AK123" s="2661"/>
      <c r="AL123" s="2658"/>
      <c r="AM123" s="2658"/>
      <c r="AN123" s="2658"/>
      <c r="AO123" s="2658"/>
      <c r="AP123" s="2658"/>
      <c r="AQ123" s="2658"/>
      <c r="AR123" s="2658"/>
      <c r="AS123" s="2836"/>
      <c r="AT123" s="2657"/>
      <c r="AU123" s="2663"/>
      <c r="AV123" s="1644"/>
      <c r="AW123" s="1626"/>
      <c r="AX123" s="1626" t="str">
        <f>IF(T123="","",T123)</f>
        <v>Добавить схему подключения</v>
      </c>
      <c r="AY123" s="1626"/>
      <c r="AZ123" s="1626"/>
      <c r="BA123" s="1637">
        <v>0</v>
      </c>
    </row>
    <row s="624" customFormat="1" customHeight="1" ht="0.75">
      <c r="A124" s="1345"/>
      <c r="B124" s="1345"/>
      <c r="C124" s="1345"/>
      <c r="D124" s="1345"/>
      <c r="E124" s="2261" t="s">
        <v>120</v>
      </c>
      <c r="F124" s="2261"/>
      <c r="G124" s="2260"/>
      <c r="H124" s="1345"/>
      <c r="I124" s="1345"/>
      <c r="J124" s="1345"/>
      <c r="K124" s="1345"/>
      <c r="L124" s="1547"/>
      <c r="M124" s="1317"/>
      <c r="N124" s="1317"/>
      <c r="O124" s="1644"/>
      <c r="P124" s="1318"/>
      <c r="Q124" s="1346"/>
      <c r="R124" s="1318"/>
      <c r="S124" s="1320"/>
      <c r="T124" s="1321" t="s">
        <v>244</v>
      </c>
      <c r="U124" s="1322"/>
      <c r="V124" s="1322"/>
      <c r="W124" s="1322"/>
      <c r="X124" s="1322"/>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322"/>
      <c r="AS124" s="1322"/>
      <c r="AT124" s="1322"/>
      <c r="AU124" s="1322"/>
      <c r="AV124" s="1644"/>
      <c r="AW124" s="1626"/>
      <c r="AX124" s="1626" t="str">
        <f>IF(T124="","",T124)</f>
        <v>Добавить источник для дифференциации</v>
      </c>
      <c r="AY124" s="1626"/>
      <c r="AZ124" s="1626"/>
      <c r="BA124" s="1644">
        <v>0</v>
      </c>
    </row>
    <row s="624" customFormat="1" customHeight="1" ht="0.75">
      <c r="A125" s="1345"/>
      <c r="B125" s="1345"/>
      <c r="C125" s="1345"/>
      <c r="D125" s="1345"/>
      <c r="E125" s="2261" t="s">
        <v>120</v>
      </c>
      <c r="F125" s="2260"/>
      <c r="G125" s="1345"/>
      <c r="H125" s="1345"/>
      <c r="I125" s="1345"/>
      <c r="J125" s="1345"/>
      <c r="K125" s="1345"/>
      <c r="L125" s="1547"/>
      <c r="M125" s="1323"/>
      <c r="N125" s="1323"/>
      <c r="O125" s="1644"/>
      <c r="P125" s="1318"/>
      <c r="Q125" s="1346"/>
      <c r="R125" s="1318"/>
      <c r="S125" s="1324"/>
      <c r="T125" s="1325" t="s">
        <v>245</v>
      </c>
      <c r="U125" s="1326"/>
      <c r="V125" s="1326"/>
      <c r="W125" s="1326"/>
      <c r="X125" s="1326"/>
      <c r="Y125" s="1326"/>
      <c r="Z125" s="1326"/>
      <c r="AA125" s="1326"/>
      <c r="AB125" s="1326"/>
      <c r="AC125" s="1326"/>
      <c r="AD125" s="1326"/>
      <c r="AE125" s="1326"/>
      <c r="AF125" s="1326"/>
      <c r="AG125" s="1326"/>
      <c r="AH125" s="1326"/>
      <c r="AI125" s="1326"/>
      <c r="AJ125" s="1326"/>
      <c r="AK125" s="1326"/>
      <c r="AL125" s="1326"/>
      <c r="AM125" s="1326"/>
      <c r="AN125" s="1326"/>
      <c r="AO125" s="1326"/>
      <c r="AP125" s="1326"/>
      <c r="AQ125" s="1326"/>
      <c r="AR125" s="1326"/>
      <c r="AS125" s="1326"/>
      <c r="AT125" s="1326"/>
      <c r="AU125" s="1326"/>
      <c r="AV125" s="1644"/>
      <c r="AW125" s="1626"/>
      <c r="AX125" s="1626" t="str">
        <f>IF(T125="","",T125)</f>
        <v>Добавить централизованную систему для дифференциации</v>
      </c>
      <c r="AY125" s="1626"/>
      <c r="AZ125" s="1626"/>
      <c r="BA125" s="1644">
        <v>0</v>
      </c>
    </row>
    <row s="624" customFormat="1" customHeight="1" ht="0.75">
      <c r="A126" s="1345"/>
      <c r="B126" s="1345"/>
      <c r="C126" s="1345"/>
      <c r="D126" s="1345"/>
      <c r="E126" s="2260" t="s">
        <v>120</v>
      </c>
      <c r="F126" s="1345"/>
      <c r="G126" s="1345"/>
      <c r="H126" s="1345"/>
      <c r="I126" s="1345"/>
      <c r="J126" s="1345"/>
      <c r="K126" s="1345"/>
      <c r="L126" s="1547"/>
      <c r="M126" s="1323"/>
      <c r="N126" s="1323"/>
      <c r="O126" s="1644"/>
      <c r="P126" s="1318"/>
      <c r="Q126" s="1346"/>
      <c r="R126" s="1318"/>
      <c r="S126" s="1324"/>
      <c r="T126" s="1327" t="s">
        <v>246</v>
      </c>
      <c r="U126" s="1326"/>
      <c r="V126" s="1326"/>
      <c r="W126" s="1326"/>
      <c r="X126" s="1326"/>
      <c r="Y126" s="1326"/>
      <c r="Z126" s="1326"/>
      <c r="AA126" s="1326"/>
      <c r="AB126" s="1326"/>
      <c r="AC126" s="1326"/>
      <c r="AD126" s="1326"/>
      <c r="AE126" s="1326"/>
      <c r="AF126" s="1326"/>
      <c r="AG126" s="1326"/>
      <c r="AH126" s="1326"/>
      <c r="AI126" s="1326"/>
      <c r="AJ126" s="1326"/>
      <c r="AK126" s="1326"/>
      <c r="AL126" s="1326"/>
      <c r="AM126" s="1326"/>
      <c r="AN126" s="1326"/>
      <c r="AO126" s="1326"/>
      <c r="AP126" s="1326"/>
      <c r="AQ126" s="1326"/>
      <c r="AR126" s="1326"/>
      <c r="AS126" s="1326"/>
      <c r="AT126" s="1326"/>
      <c r="AU126" s="1326"/>
      <c r="AV126" s="1644"/>
      <c r="AW126" s="1626"/>
      <c r="AX126" s="1626" t="str">
        <f>IF(T126="","",T126)</f>
        <v>Добавить территорию для дифференциации</v>
      </c>
      <c r="AY126" s="1626"/>
      <c r="AZ126" s="1626"/>
      <c r="BA126" s="1644">
        <v>0</v>
      </c>
    </row>
    <row s="1852" customFormat="1" customHeight="1" ht="21">
      <c r="A127" s="1365" t="s">
        <v>267</v>
      </c>
      <c r="B127" s="1365"/>
      <c r="C127" s="1365"/>
      <c r="D127" s="1365"/>
      <c r="E127" s="2260" t="s">
        <v>97</v>
      </c>
      <c r="F127" s="1365"/>
      <c r="G127" s="1365"/>
      <c r="H127" s="1365"/>
      <c r="I127" s="1365"/>
      <c r="J127" s="1365"/>
      <c r="K127" s="1365"/>
      <c r="L127" s="1371"/>
      <c r="M127" s="1367"/>
      <c r="N127" s="1367"/>
      <c r="O127" s="1367"/>
      <c r="P127" s="2399"/>
      <c r="Q127" s="1825"/>
      <c r="R127" s="357"/>
      <c r="S127" s="2275" t="str">
        <f>INDEX(PT_DIFFERENTIATION_NUM_NTAR,MATCH(A127,PT_DIFFERENTIATION_NTAR_ID,0))</f>
        <v>7</v>
      </c>
      <c r="T127" s="1527" t="s">
        <v>205</v>
      </c>
      <c r="U127" s="302"/>
      <c r="V127" s="2244"/>
      <c r="W127" s="2245"/>
      <c r="X127" s="2245"/>
      <c r="Y127" s="2245"/>
      <c r="Z127" s="2245"/>
      <c r="AA127" s="2245"/>
      <c r="AB127" s="2245"/>
      <c r="AC127" s="2246"/>
      <c r="AD127" s="2244" t="str">
        <f>INDEX(PT_DIFFERENTIATION_NTAR,MATCH(A127,PT_DIFFERENTIATION_NTAR_ID,0))</f>
        <v>Тариф на тепловую энергию</v>
      </c>
      <c r="AE127" s="2245"/>
      <c r="AF127" s="2245"/>
      <c r="AG127" s="2245"/>
      <c r="AH127" s="2245"/>
      <c r="AI127" s="2245"/>
      <c r="AJ127" s="2245"/>
      <c r="AK127" s="2245"/>
      <c r="AL127" s="2244"/>
      <c r="AM127" s="2245"/>
      <c r="AN127" s="2245"/>
      <c r="AO127" s="2245"/>
      <c r="AP127" s="2245"/>
      <c r="AQ127" s="2245"/>
      <c r="AR127" s="2245"/>
      <c r="AS127" s="2816"/>
      <c r="AT127" s="2246"/>
      <c r="AU127" s="1260" t="s">
        <v>549</v>
      </c>
      <c r="AV127" s="1644"/>
      <c r="AW127" s="1626"/>
      <c r="AX127" s="1626" t="str">
        <f>IF(T127="","",T127)</f>
        <v>Наименование тарифа</v>
      </c>
      <c r="AY127" s="1626"/>
      <c r="AZ127" s="1626"/>
      <c r="BA127" s="1637">
        <v>0</v>
      </c>
    </row>
    <row s="1852" customFormat="1" customHeight="1" ht="21">
      <c r="A128" s="1365"/>
      <c r="B128" s="1365" t="s">
        <v>268</v>
      </c>
      <c r="C128" s="1365"/>
      <c r="D128" s="1365"/>
      <c r="E128" s="2261" t="s">
        <v>96</v>
      </c>
      <c r="F128" s="2260">
        <v>1</v>
      </c>
      <c r="G128" s="1365"/>
      <c r="H128" s="1365"/>
      <c r="I128" s="1365"/>
      <c r="J128" s="1365"/>
      <c r="K128" s="1365"/>
      <c r="L128" s="1371"/>
      <c r="M128" s="1367"/>
      <c r="N128" s="1367"/>
      <c r="O128" s="1367"/>
      <c r="P128" s="2127"/>
      <c r="Q128" s="354"/>
      <c r="R128" s="355"/>
      <c r="S128" s="2275" t="str">
        <f>INDEX(PT_DIFFERENTIATION_NUM_TER,MATCH(B128,PT_DIFFERENTIATION_TER_ID,0))</f>
        <v>7.1</v>
      </c>
      <c r="T128" s="1524" t="s">
        <v>550</v>
      </c>
      <c r="U128" s="302"/>
      <c r="V128" s="2244"/>
      <c r="W128" s="2245"/>
      <c r="X128" s="2245"/>
      <c r="Y128" s="2245"/>
      <c r="Z128" s="2245"/>
      <c r="AA128" s="2245"/>
      <c r="AB128" s="2245"/>
      <c r="AC128" s="2246"/>
      <c r="AD128" s="2244" t="str">
        <f>INDEX(PT_DIFFERENTIATION_TER,MATCH(B128,PT_DIFFERENTIATION_TER_ID,0))</f>
        <v>Территория 7</v>
      </c>
      <c r="AE128" s="2245"/>
      <c r="AF128" s="2245"/>
      <c r="AG128" s="2245"/>
      <c r="AH128" s="2245"/>
      <c r="AI128" s="2245"/>
      <c r="AJ128" s="2245"/>
      <c r="AK128" s="2245"/>
      <c r="AL128" s="2244"/>
      <c r="AM128" s="2245"/>
      <c r="AN128" s="2245"/>
      <c r="AO128" s="2245"/>
      <c r="AP128" s="2245"/>
      <c r="AQ128" s="2245"/>
      <c r="AR128" s="2245"/>
      <c r="AS128" s="2816"/>
      <c r="AT128" s="2246"/>
      <c r="AU128" s="1260" t="s">
        <v>551</v>
      </c>
      <c r="AV128" s="1644"/>
      <c r="AW128" s="1626"/>
      <c r="AX128" s="1626" t="str">
        <f>IF(T128="","",T128)</f>
        <v>Территория действия тарифа</v>
      </c>
      <c r="AY128" s="1626"/>
      <c r="AZ128" s="1626"/>
      <c r="BA128" s="1637">
        <v>0</v>
      </c>
    </row>
    <row s="1852" customFormat="1" customHeight="1" ht="23.25">
      <c r="A129" s="1365"/>
      <c r="B129" s="1365"/>
      <c r="C129" s="1365" t="s">
        <v>269</v>
      </c>
      <c r="D129" s="1365"/>
      <c r="E129" s="2261" t="s">
        <v>96</v>
      </c>
      <c r="F129" s="2261"/>
      <c r="G129" s="2260">
        <v>1</v>
      </c>
      <c r="H129" s="1365"/>
      <c r="I129" s="1365"/>
      <c r="J129" s="1365"/>
      <c r="K129" s="1365"/>
      <c r="L129" s="1371"/>
      <c r="M129" s="1367"/>
      <c r="N129" s="1367"/>
      <c r="O129" s="1367"/>
      <c r="P129" s="356"/>
      <c r="Q129" s="354"/>
      <c r="R129" s="355"/>
      <c r="S129" s="2275" t="str">
        <f>INDEX(PT_DIFFERENTIATION_NUM_CS,MATCH(C129,PT_DIFFERENTIATION_CS_ID,0))</f>
        <v>7.1.1</v>
      </c>
      <c r="T129" s="311" t="s">
        <v>552</v>
      </c>
      <c r="U129" s="302"/>
      <c r="V129" s="2244"/>
      <c r="W129" s="2245"/>
      <c r="X129" s="2245"/>
      <c r="Y129" s="2245"/>
      <c r="Z129" s="2245"/>
      <c r="AA129" s="2245"/>
      <c r="AB129" s="2245"/>
      <c r="AC129" s="2246"/>
      <c r="AD129" s="2244" t="str">
        <f>INDEX(PT_DIFFERENTIATION_CS,MATCH(C129,PT_DIFFERENTIATION_CS_ID,0))</f>
        <v>без дифференциации</v>
      </c>
      <c r="AE129" s="2245"/>
      <c r="AF129" s="2245"/>
      <c r="AG129" s="2245"/>
      <c r="AH129" s="2245"/>
      <c r="AI129" s="2245"/>
      <c r="AJ129" s="2245"/>
      <c r="AK129" s="2245"/>
      <c r="AL129" s="2244"/>
      <c r="AM129" s="2245"/>
      <c r="AN129" s="2245"/>
      <c r="AO129" s="2245"/>
      <c r="AP129" s="2245"/>
      <c r="AQ129" s="2245"/>
      <c r="AR129" s="2245"/>
      <c r="AS129" s="2816"/>
      <c r="AT129" s="2246"/>
      <c r="AU129" s="1260" t="s">
        <v>553</v>
      </c>
      <c r="AV129" s="1644"/>
      <c r="AW129" s="1626"/>
      <c r="AX129" s="1626" t="str">
        <f>IF(T129="","",T129)</f>
        <v>Наименование системы теплоснабжения </v>
      </c>
      <c r="AY129" s="1626"/>
      <c r="AZ129" s="1626"/>
      <c r="BA129" s="1637">
        <v>0</v>
      </c>
    </row>
    <row s="1852" customFormat="1" customHeight="1" ht="21">
      <c r="A130" s="1365"/>
      <c r="B130" s="1365"/>
      <c r="C130" s="1365"/>
      <c r="D130" s="1365" t="s">
        <v>270</v>
      </c>
      <c r="E130" s="2261" t="s">
        <v>96</v>
      </c>
      <c r="F130" s="2261"/>
      <c r="G130" s="2261"/>
      <c r="H130" s="2260">
        <v>1</v>
      </c>
      <c r="I130" s="1365"/>
      <c r="J130" s="1365"/>
      <c r="K130" s="1365"/>
      <c r="L130" s="1371"/>
      <c r="M130" s="1367"/>
      <c r="N130" s="1367"/>
      <c r="O130" s="1367"/>
      <c r="P130" s="356"/>
      <c r="Q130" s="354"/>
      <c r="R130" s="355"/>
      <c r="S130" s="2275" t="str">
        <f>INDEX(PT_DIFFERENTIATION_NUM_IST_TE,MATCH(D130,PT_DIFFERENTIATION_IST_TE_ID,0))</f>
        <v>7.1.1.1</v>
      </c>
      <c r="T130" s="312" t="s">
        <v>554</v>
      </c>
      <c r="U130" s="302"/>
      <c r="V130" s="2244"/>
      <c r="W130" s="2245"/>
      <c r="X130" s="2245"/>
      <c r="Y130" s="2245"/>
      <c r="Z130" s="2245"/>
      <c r="AA130" s="2245"/>
      <c r="AB130" s="2245"/>
      <c r="AC130" s="2246"/>
      <c r="AD130" s="2244" t="str">
        <f>INDEX(PT_DIFFERENTIATION_IST_TE,MATCH(D130,PT_DIFFERENTIATION_IST_TE_ID,0))</f>
        <v>без дифференциации</v>
      </c>
      <c r="AE130" s="2245"/>
      <c r="AF130" s="2245"/>
      <c r="AG130" s="2245"/>
      <c r="AH130" s="2245"/>
      <c r="AI130" s="2245"/>
      <c r="AJ130" s="2245"/>
      <c r="AK130" s="2245"/>
      <c r="AL130" s="2244"/>
      <c r="AM130" s="2245"/>
      <c r="AN130" s="2245"/>
      <c r="AO130" s="2245"/>
      <c r="AP130" s="2245"/>
      <c r="AQ130" s="2245"/>
      <c r="AR130" s="2245"/>
      <c r="AS130" s="2816"/>
      <c r="AT130" s="2246"/>
      <c r="AU130" s="1260" t="s">
        <v>555</v>
      </c>
      <c r="AV130" s="1644"/>
      <c r="AW130" s="1626"/>
      <c r="AX130" s="1626" t="str">
        <f>IF(T130="","",T130)</f>
        <v>Источник тепловой энергии  </v>
      </c>
      <c r="AY130" s="1626"/>
      <c r="AZ130" s="1626"/>
      <c r="BA130" s="1637">
        <v>0</v>
      </c>
    </row>
    <row s="1852" customFormat="1" customHeight="1" ht="47.25">
      <c r="A131" s="1365"/>
      <c r="B131" s="1365"/>
      <c r="C131" s="1365"/>
      <c r="D131" s="1365"/>
      <c r="E131" s="2261" t="s">
        <v>96</v>
      </c>
      <c r="F131" s="2261"/>
      <c r="G131" s="2261"/>
      <c r="H131" s="2261"/>
      <c r="I131" s="2258" t="str">
        <f>S130&amp;".1"</f>
        <v>7.1.1.1.1</v>
      </c>
      <c r="J131" s="1365"/>
      <c r="K131" s="1365"/>
      <c r="L131" s="1371" t="s">
        <v>556</v>
      </c>
      <c r="M131" s="1368"/>
      <c r="N131" s="1778"/>
      <c r="O131" s="1778"/>
      <c r="P131" s="2376">
        <v>1</v>
      </c>
      <c r="Q131" s="2376"/>
      <c r="R131" s="358"/>
      <c r="S131" s="2275" t="str">
        <f>$I131</f>
        <v>7.1.1.1.1</v>
      </c>
      <c r="T131" s="287" t="s">
        <v>557</v>
      </c>
      <c r="U131" s="302"/>
      <c r="V131" s="2247"/>
      <c r="W131" s="2248"/>
      <c r="X131" s="2248"/>
      <c r="Y131" s="2248"/>
      <c r="Z131" s="2248"/>
      <c r="AA131" s="2248"/>
      <c r="AB131" s="2248"/>
      <c r="AC131" s="2249"/>
      <c r="AD131" s="2247" t="s">
        <v>599</v>
      </c>
      <c r="AE131" s="2248"/>
      <c r="AF131" s="2248"/>
      <c r="AG131" s="2248"/>
      <c r="AH131" s="2248"/>
      <c r="AI131" s="2248"/>
      <c r="AJ131" s="2248"/>
      <c r="AK131" s="2248"/>
      <c r="AL131" s="2247"/>
      <c r="AM131" s="2248"/>
      <c r="AN131" s="2248"/>
      <c r="AO131" s="2248"/>
      <c r="AP131" s="2248"/>
      <c r="AQ131" s="2248"/>
      <c r="AR131" s="2248"/>
      <c r="AS131" s="2817"/>
      <c r="AT131" s="2249"/>
      <c r="AU131" s="1260" t="s">
        <v>558</v>
      </c>
      <c r="AV131" s="1644"/>
      <c r="AW131" s="1626"/>
      <c r="AX131" s="1626" t="str">
        <f>IF(T131="","",T131)</f>
        <v>Схема подключения теплопотребляющей установки к коллектору источника тепловой энергии</v>
      </c>
      <c r="AY131" s="1626"/>
      <c r="AZ131" s="1626"/>
      <c r="BA131" s="1637">
        <v>0</v>
      </c>
    </row>
    <row s="1852" customFormat="1" customHeight="1" ht="21">
      <c r="A132" s="1365"/>
      <c r="B132" s="1365"/>
      <c r="C132" s="1365"/>
      <c r="D132" s="1365"/>
      <c r="E132" s="2261" t="s">
        <v>96</v>
      </c>
      <c r="F132" s="2261"/>
      <c r="G132" s="2261"/>
      <c r="H132" s="2261"/>
      <c r="I132" s="2288"/>
      <c r="J132" s="2258" t="str">
        <f>I131&amp;".1"</f>
        <v>7.1.1.1.1.1</v>
      </c>
      <c r="K132" s="1365"/>
      <c r="L132" s="1371" t="s">
        <v>559</v>
      </c>
      <c r="M132" s="1368"/>
      <c r="N132" s="1368"/>
      <c r="O132" s="1778"/>
      <c r="P132" s="2376"/>
      <c r="Q132" s="2376">
        <v>1</v>
      </c>
      <c r="R132" s="359"/>
      <c r="S132" s="2275" t="str">
        <f>$J132</f>
        <v>7.1.1.1.1.1</v>
      </c>
      <c r="T132" s="288" t="s">
        <v>560</v>
      </c>
      <c r="U132" s="302"/>
      <c r="V132" s="2247"/>
      <c r="W132" s="2248"/>
      <c r="X132" s="2248"/>
      <c r="Y132" s="2248"/>
      <c r="Z132" s="2248"/>
      <c r="AA132" s="2248"/>
      <c r="AB132" s="2248"/>
      <c r="AC132" s="2249"/>
      <c r="AD132" s="2247" t="s">
        <v>599</v>
      </c>
      <c r="AE132" s="2248"/>
      <c r="AF132" s="2248"/>
      <c r="AG132" s="2248"/>
      <c r="AH132" s="2248"/>
      <c r="AI132" s="2248"/>
      <c r="AJ132" s="2248"/>
      <c r="AK132" s="2248"/>
      <c r="AL132" s="2247"/>
      <c r="AM132" s="2248"/>
      <c r="AN132" s="2248"/>
      <c r="AO132" s="2248"/>
      <c r="AP132" s="2248"/>
      <c r="AQ132" s="2248"/>
      <c r="AR132" s="2248"/>
      <c r="AS132" s="2817"/>
      <c r="AT132" s="2249"/>
      <c r="AU132" s="1260" t="s">
        <v>561</v>
      </c>
      <c r="AV132" s="1644"/>
      <c r="AW132" s="1626"/>
      <c r="AX132" s="1626" t="str">
        <f>IF(T132="","",T132)</f>
        <v>Группа потребителей</v>
      </c>
      <c r="AY132" s="1626"/>
      <c r="AZ132" s="1626"/>
      <c r="BA132" s="1637">
        <v>0</v>
      </c>
    </row>
    <row s="1852" customFormat="1" customHeight="1" ht="21">
      <c r="A133" s="1365"/>
      <c r="B133" s="1365"/>
      <c r="C133" s="1365"/>
      <c r="D133" s="1365"/>
      <c r="E133" s="2261" t="s">
        <v>96</v>
      </c>
      <c r="F133" s="2261"/>
      <c r="G133" s="2261"/>
      <c r="H133" s="2261"/>
      <c r="I133" s="2288"/>
      <c r="J133" s="2288"/>
      <c r="K133" s="2258" t="str">
        <f>J132&amp;".1"</f>
        <v>7.1.1.1.1.1.1</v>
      </c>
      <c r="L133" s="1371" t="s">
        <v>562</v>
      </c>
      <c r="M133" s="1368"/>
      <c r="N133" s="1368"/>
      <c r="O133" s="1368"/>
      <c r="P133" s="2376"/>
      <c r="Q133" s="2376"/>
      <c r="R133" s="359">
        <v>1</v>
      </c>
      <c r="S133" s="2275" t="str">
        <f>$K133</f>
        <v>7.1.1.1.1.1.1</v>
      </c>
      <c r="T133" s="1349" t="s">
        <v>600</v>
      </c>
      <c r="U133" s="302"/>
      <c r="V133" s="753"/>
      <c r="W133" s="327"/>
      <c r="X133" s="753"/>
      <c r="Y133" s="1259"/>
      <c r="Z133" s="2604"/>
      <c r="AA133" s="2109" t="s">
        <v>65</v>
      </c>
      <c r="AB133" s="2604"/>
      <c r="AC133" s="2109" t="s">
        <v>65</v>
      </c>
      <c r="AD133" s="753">
        <v>2971</v>
      </c>
      <c r="AE133" s="327"/>
      <c r="AF133" s="753"/>
      <c r="AG133" s="1259"/>
      <c r="AH133" s="2604">
        <v>46023</v>
      </c>
      <c r="AI133" s="2109" t="s">
        <v>65</v>
      </c>
      <c r="AJ133" s="2604">
        <v>46295</v>
      </c>
      <c r="AK133" s="2109" t="s">
        <v>65</v>
      </c>
      <c r="AL133" s="753">
        <v>3250</v>
      </c>
      <c r="AM133" s="327"/>
      <c r="AN133" s="753"/>
      <c r="AO133" s="1259"/>
      <c r="AP133" s="2604">
        <v>46296</v>
      </c>
      <c r="AQ133" s="2109" t="s">
        <v>65</v>
      </c>
      <c r="AR133" s="2604">
        <v>46387</v>
      </c>
      <c r="AS133" s="2109" t="s">
        <v>65</v>
      </c>
      <c r="AT133" s="327"/>
      <c r="AU133" s="2255" t="s">
        <v>563</v>
      </c>
      <c r="AV133" s="1644">
        <f>STRCHECKDATE(V134:AT134)</f>
      </c>
      <c r="AW133" s="1626"/>
      <c r="AX133" s="1626" t="str">
        <f>IF(T133="","",T133)</f>
        <v>вода</v>
      </c>
      <c r="AY133" s="1626"/>
      <c r="AZ133" s="1626"/>
      <c r="BA133" s="1637">
        <v>0</v>
      </c>
    </row>
    <row s="1852" customFormat="1" customHeight="1" ht="0.75">
      <c r="A134" s="1365"/>
      <c r="B134" s="1365"/>
      <c r="C134" s="1365"/>
      <c r="D134" s="1365"/>
      <c r="E134" s="2261" t="s">
        <v>96</v>
      </c>
      <c r="F134" s="2261"/>
      <c r="G134" s="2261"/>
      <c r="H134" s="2261"/>
      <c r="I134" s="2288"/>
      <c r="J134" s="2288"/>
      <c r="K134" s="2258"/>
      <c r="L134" s="1371"/>
      <c r="M134" s="1368"/>
      <c r="N134" s="1368"/>
      <c r="O134" s="1368"/>
      <c r="P134" s="2376"/>
      <c r="Q134" s="2376"/>
      <c r="R134" s="359"/>
      <c r="S134" s="2515"/>
      <c r="T134" s="302"/>
      <c r="U134" s="302"/>
      <c r="V134" s="327"/>
      <c r="W134" s="327"/>
      <c r="X134" s="327"/>
      <c r="Y134" s="330" t="str">
        <f>Z133&amp;"-"&amp;AB133</f>
        <v>-</v>
      </c>
      <c r="Z134" s="2311"/>
      <c r="AA134" s="2109"/>
      <c r="AB134" s="2311"/>
      <c r="AC134" s="2109"/>
      <c r="AD134" s="327"/>
      <c r="AE134" s="327"/>
      <c r="AF134" s="327"/>
      <c r="AG134" s="330" t="str">
        <f>AH133&amp;"-"&amp;AJ133</f>
        <v>46023-46295</v>
      </c>
      <c r="AH134" s="2311"/>
      <c r="AI134" s="2109"/>
      <c r="AJ134" s="2311"/>
      <c r="AK134" s="2109"/>
      <c r="AL134" s="327"/>
      <c r="AM134" s="327"/>
      <c r="AN134" s="327"/>
      <c r="AO134" s="330" t="str">
        <f>AP133&amp;"-"&amp;AR133</f>
        <v>46296-46387</v>
      </c>
      <c r="AP134" s="2311"/>
      <c r="AQ134" s="2109"/>
      <c r="AR134" s="2311"/>
      <c r="AS134" s="2109"/>
      <c r="AT134" s="327"/>
      <c r="AU134" s="2256"/>
      <c r="AV134" s="1644"/>
      <c r="AW134" s="1626"/>
      <c r="AX134" s="1626" t="str">
        <f>IF(T134="","",T134)</f>
        <v/>
      </c>
      <c r="AY134" s="1626"/>
      <c r="AZ134" s="1626"/>
      <c r="BA134" s="1637">
        <v>0</v>
      </c>
    </row>
    <row s="1852" customFormat="1" customHeight="1" ht="15">
      <c r="A135" s="1365"/>
      <c r="B135" s="1365"/>
      <c r="C135" s="1365"/>
      <c r="D135" s="1365"/>
      <c r="E135" s="2261" t="s">
        <v>96</v>
      </c>
      <c r="F135" s="2261"/>
      <c r="G135" s="2261"/>
      <c r="H135" s="2261"/>
      <c r="I135" s="2288"/>
      <c r="J135" s="2258"/>
      <c r="K135" s="1365"/>
      <c r="L135" s="1371"/>
      <c r="M135" s="1368"/>
      <c r="N135" s="1368"/>
      <c r="O135" s="1778"/>
      <c r="P135" s="2376"/>
      <c r="Q135" s="2376"/>
      <c r="R135" s="358"/>
      <c r="S135" s="2655"/>
      <c r="T135" s="2677" t="s">
        <v>564</v>
      </c>
      <c r="U135" s="2657"/>
      <c r="V135" s="2657"/>
      <c r="W135" s="2657"/>
      <c r="X135" s="2657"/>
      <c r="Y135" s="2657"/>
      <c r="Z135" s="2657"/>
      <c r="AA135" s="2657"/>
      <c r="AB135" s="2657"/>
      <c r="AC135" s="2657"/>
      <c r="AD135" s="2657"/>
      <c r="AE135" s="2657"/>
      <c r="AF135" s="2657"/>
      <c r="AG135" s="2657"/>
      <c r="AH135" s="2657"/>
      <c r="AI135" s="2657"/>
      <c r="AJ135" s="2657"/>
      <c r="AK135" s="2657"/>
      <c r="AL135" s="2658"/>
      <c r="AM135" s="2658"/>
      <c r="AN135" s="2658"/>
      <c r="AO135" s="2658"/>
      <c r="AP135" s="2658"/>
      <c r="AQ135" s="2658"/>
      <c r="AR135" s="2658"/>
      <c r="AS135" s="2835"/>
      <c r="AT135" s="2659"/>
      <c r="AU135" s="2257"/>
      <c r="AV135" s="1644"/>
      <c r="AW135" s="1626"/>
      <c r="AX135" s="1626" t="str">
        <f>IF(T135="","",T135)</f>
        <v>Добавить вид теплоносителя (параметры теплоносителя)</v>
      </c>
      <c r="AY135" s="1626"/>
      <c r="AZ135" s="1626"/>
      <c r="BA135" s="1637">
        <v>0</v>
      </c>
    </row>
    <row s="1852" customFormat="1" customHeight="1" ht="15">
      <c r="A136" s="1365"/>
      <c r="B136" s="1365"/>
      <c r="C136" s="1365"/>
      <c r="D136" s="1365"/>
      <c r="E136" s="2261" t="s">
        <v>96</v>
      </c>
      <c r="F136" s="2261"/>
      <c r="G136" s="2261"/>
      <c r="H136" s="2261"/>
      <c r="I136" s="2258"/>
      <c r="J136" s="1365"/>
      <c r="K136" s="1365"/>
      <c r="L136" s="1371"/>
      <c r="M136" s="1368"/>
      <c r="N136" s="1778"/>
      <c r="O136" s="1778"/>
      <c r="P136" s="2376"/>
      <c r="Q136" s="2376"/>
      <c r="R136" s="358"/>
      <c r="S136" s="2655"/>
      <c r="T136" s="2678" t="s">
        <v>565</v>
      </c>
      <c r="U136" s="2657"/>
      <c r="V136" s="2657"/>
      <c r="W136" s="2657"/>
      <c r="X136" s="2657"/>
      <c r="Y136" s="2657"/>
      <c r="Z136" s="2657"/>
      <c r="AA136" s="2657"/>
      <c r="AB136" s="2657"/>
      <c r="AC136" s="2661"/>
      <c r="AD136" s="2657"/>
      <c r="AE136" s="2657"/>
      <c r="AF136" s="2657"/>
      <c r="AG136" s="2657"/>
      <c r="AH136" s="2657"/>
      <c r="AI136" s="2657"/>
      <c r="AJ136" s="2657"/>
      <c r="AK136" s="2661"/>
      <c r="AL136" s="2658"/>
      <c r="AM136" s="2658"/>
      <c r="AN136" s="2658"/>
      <c r="AO136" s="2658"/>
      <c r="AP136" s="2658"/>
      <c r="AQ136" s="2658"/>
      <c r="AR136" s="2658"/>
      <c r="AS136" s="2836"/>
      <c r="AT136" s="2657"/>
      <c r="AU136" s="2663"/>
      <c r="AV136" s="1644"/>
      <c r="AW136" s="1626"/>
      <c r="AX136" s="1626" t="str">
        <f>IF(T136="","",T136)</f>
        <v>Добавить группу потребителей</v>
      </c>
      <c r="AY136" s="1626"/>
      <c r="AZ136" s="1626"/>
      <c r="BA136" s="1637">
        <v>0</v>
      </c>
    </row>
    <row s="1852" customFormat="1" customHeight="1" ht="14.25">
      <c r="A137" s="1365"/>
      <c r="B137" s="1365"/>
      <c r="C137" s="1365"/>
      <c r="D137" s="1365"/>
      <c r="E137" s="2261" t="s">
        <v>96</v>
      </c>
      <c r="F137" s="2261"/>
      <c r="G137" s="2261"/>
      <c r="H137" s="2260"/>
      <c r="I137" s="1365"/>
      <c r="J137" s="1365"/>
      <c r="K137" s="1365"/>
      <c r="L137" s="1371"/>
      <c r="M137" s="1367"/>
      <c r="N137" s="1367"/>
      <c r="O137" s="1368"/>
      <c r="P137" s="1825"/>
      <c r="Q137" s="377"/>
      <c r="R137" s="357"/>
      <c r="S137" s="2655"/>
      <c r="T137" s="2679" t="s">
        <v>566</v>
      </c>
      <c r="U137" s="2657"/>
      <c r="V137" s="2657"/>
      <c r="W137" s="2657"/>
      <c r="X137" s="2657"/>
      <c r="Y137" s="2657"/>
      <c r="Z137" s="2657"/>
      <c r="AA137" s="2657"/>
      <c r="AB137" s="2657"/>
      <c r="AC137" s="2661"/>
      <c r="AD137" s="2657"/>
      <c r="AE137" s="2657"/>
      <c r="AF137" s="2657"/>
      <c r="AG137" s="2657"/>
      <c r="AH137" s="2657"/>
      <c r="AI137" s="2657"/>
      <c r="AJ137" s="2657"/>
      <c r="AK137" s="2661"/>
      <c r="AL137" s="2658"/>
      <c r="AM137" s="2658"/>
      <c r="AN137" s="2658"/>
      <c r="AO137" s="2658"/>
      <c r="AP137" s="2658"/>
      <c r="AQ137" s="2658"/>
      <c r="AR137" s="2658"/>
      <c r="AS137" s="2836"/>
      <c r="AT137" s="2657"/>
      <c r="AU137" s="2663"/>
      <c r="AV137" s="1644"/>
      <c r="AW137" s="1626"/>
      <c r="AX137" s="1626" t="str">
        <f>IF(T137="","",T137)</f>
        <v>Добавить схему подключения</v>
      </c>
      <c r="AY137" s="1626"/>
      <c r="AZ137" s="1626"/>
      <c r="BA137" s="1637">
        <v>0</v>
      </c>
    </row>
    <row s="624" customFormat="1" customHeight="1" ht="0.75">
      <c r="A138" s="1345"/>
      <c r="B138" s="1345"/>
      <c r="C138" s="1345"/>
      <c r="D138" s="1345"/>
      <c r="E138" s="2261" t="s">
        <v>96</v>
      </c>
      <c r="F138" s="2261"/>
      <c r="G138" s="2260"/>
      <c r="H138" s="1345"/>
      <c r="I138" s="1345"/>
      <c r="J138" s="1345"/>
      <c r="K138" s="1345"/>
      <c r="L138" s="1547"/>
      <c r="M138" s="1317"/>
      <c r="N138" s="1317"/>
      <c r="O138" s="1644"/>
      <c r="P138" s="1318"/>
      <c r="Q138" s="1346"/>
      <c r="R138" s="1318"/>
      <c r="S138" s="1320"/>
      <c r="T138" s="1321" t="s">
        <v>244</v>
      </c>
      <c r="U138" s="1322"/>
      <c r="V138" s="1322"/>
      <c r="W138" s="1322"/>
      <c r="X138" s="1322"/>
      <c r="Y138" s="1322"/>
      <c r="Z138" s="1322"/>
      <c r="AA138" s="1322"/>
      <c r="AB138" s="1322"/>
      <c r="AC138" s="1322"/>
      <c r="AD138" s="1322"/>
      <c r="AE138" s="1322"/>
      <c r="AF138" s="1322"/>
      <c r="AG138" s="1322"/>
      <c r="AH138" s="1322"/>
      <c r="AI138" s="1322"/>
      <c r="AJ138" s="1322"/>
      <c r="AK138" s="1322"/>
      <c r="AL138" s="1322"/>
      <c r="AM138" s="1322"/>
      <c r="AN138" s="1322"/>
      <c r="AO138" s="1322"/>
      <c r="AP138" s="1322"/>
      <c r="AQ138" s="1322"/>
      <c r="AR138" s="1322"/>
      <c r="AS138" s="1322"/>
      <c r="AT138" s="1322"/>
      <c r="AU138" s="1322"/>
      <c r="AV138" s="1644"/>
      <c r="AW138" s="1626"/>
      <c r="AX138" s="1626" t="str">
        <f>IF(T138="","",T138)</f>
        <v>Добавить источник для дифференциации</v>
      </c>
      <c r="AY138" s="1626"/>
      <c r="AZ138" s="1626"/>
      <c r="BA138" s="1644">
        <v>0</v>
      </c>
    </row>
    <row s="624" customFormat="1" customHeight="1" ht="0.75">
      <c r="A139" s="1345"/>
      <c r="B139" s="1345"/>
      <c r="C139" s="1345"/>
      <c r="D139" s="1345"/>
      <c r="E139" s="2261" t="s">
        <v>96</v>
      </c>
      <c r="F139" s="2260"/>
      <c r="G139" s="1345"/>
      <c r="H139" s="1345"/>
      <c r="I139" s="1345"/>
      <c r="J139" s="1345"/>
      <c r="K139" s="1345"/>
      <c r="L139" s="1547"/>
      <c r="M139" s="1323"/>
      <c r="N139" s="1323"/>
      <c r="O139" s="1644"/>
      <c r="P139" s="1318"/>
      <c r="Q139" s="1346"/>
      <c r="R139" s="1318"/>
      <c r="S139" s="1324"/>
      <c r="T139" s="1325" t="s">
        <v>245</v>
      </c>
      <c r="U139" s="1326"/>
      <c r="V139" s="1326"/>
      <c r="W139" s="1326"/>
      <c r="X139" s="1326"/>
      <c r="Y139" s="1326"/>
      <c r="Z139" s="1326"/>
      <c r="AA139" s="1326"/>
      <c r="AB139" s="1326"/>
      <c r="AC139" s="1326"/>
      <c r="AD139" s="1326"/>
      <c r="AE139" s="1326"/>
      <c r="AF139" s="1326"/>
      <c r="AG139" s="1326"/>
      <c r="AH139" s="1326"/>
      <c r="AI139" s="1326"/>
      <c r="AJ139" s="1326"/>
      <c r="AK139" s="1326"/>
      <c r="AL139" s="1326"/>
      <c r="AM139" s="1326"/>
      <c r="AN139" s="1326"/>
      <c r="AO139" s="1326"/>
      <c r="AP139" s="1326"/>
      <c r="AQ139" s="1326"/>
      <c r="AR139" s="1326"/>
      <c r="AS139" s="1326"/>
      <c r="AT139" s="1326"/>
      <c r="AU139" s="1326"/>
      <c r="AV139" s="1644"/>
      <c r="AW139" s="1626"/>
      <c r="AX139" s="1626" t="str">
        <f>IF(T139="","",T139)</f>
        <v>Добавить централизованную систему для дифференциации</v>
      </c>
      <c r="AY139" s="1626"/>
      <c r="AZ139" s="1626"/>
      <c r="BA139" s="1644">
        <v>0</v>
      </c>
    </row>
    <row s="624" customFormat="1" customHeight="1" ht="0.75">
      <c r="A140" s="1345"/>
      <c r="B140" s="1345"/>
      <c r="C140" s="1345"/>
      <c r="D140" s="1345"/>
      <c r="E140" s="2260" t="s">
        <v>96</v>
      </c>
      <c r="F140" s="1345"/>
      <c r="G140" s="1345"/>
      <c r="H140" s="1345"/>
      <c r="I140" s="1345"/>
      <c r="J140" s="1345"/>
      <c r="K140" s="1345"/>
      <c r="L140" s="1547"/>
      <c r="M140" s="1323"/>
      <c r="N140" s="1323"/>
      <c r="O140" s="1644"/>
      <c r="P140" s="1318"/>
      <c r="Q140" s="1346"/>
      <c r="R140" s="1318"/>
      <c r="S140" s="1324"/>
      <c r="T140" s="1327" t="s">
        <v>246</v>
      </c>
      <c r="U140" s="1326"/>
      <c r="V140" s="1326"/>
      <c r="W140" s="1326"/>
      <c r="X140" s="1326"/>
      <c r="Y140" s="1326"/>
      <c r="Z140" s="1326"/>
      <c r="AA140" s="1326"/>
      <c r="AB140" s="1326"/>
      <c r="AC140" s="1326"/>
      <c r="AD140" s="1326"/>
      <c r="AE140" s="1326"/>
      <c r="AF140" s="1326"/>
      <c r="AG140" s="1326"/>
      <c r="AH140" s="1326"/>
      <c r="AI140" s="1326"/>
      <c r="AJ140" s="1326"/>
      <c r="AK140" s="1326"/>
      <c r="AL140" s="1326"/>
      <c r="AM140" s="1326"/>
      <c r="AN140" s="1326"/>
      <c r="AO140" s="1326"/>
      <c r="AP140" s="1326"/>
      <c r="AQ140" s="1326"/>
      <c r="AR140" s="1326"/>
      <c r="AS140" s="1326"/>
      <c r="AT140" s="1326"/>
      <c r="AU140" s="1326"/>
      <c r="AV140" s="1644"/>
      <c r="AW140" s="1626"/>
      <c r="AX140" s="1626" t="str">
        <f>IF(T140="","",T140)</f>
        <v>Добавить территорию для дифференциации</v>
      </c>
      <c r="AY140" s="1626"/>
      <c r="AZ140" s="1626"/>
      <c r="BA140" s="1644">
        <v>0</v>
      </c>
    </row>
    <row s="1852" customFormat="1" customHeight="1" ht="21">
      <c r="A141" s="1365" t="s">
        <v>271</v>
      </c>
      <c r="B141" s="1365"/>
      <c r="C141" s="1365"/>
      <c r="D141" s="1365"/>
      <c r="E141" s="2260" t="s">
        <v>133</v>
      </c>
      <c r="F141" s="1365"/>
      <c r="G141" s="1365"/>
      <c r="H141" s="1365"/>
      <c r="I141" s="1365"/>
      <c r="J141" s="1365"/>
      <c r="K141" s="1365"/>
      <c r="L141" s="1371"/>
      <c r="M141" s="1367"/>
      <c r="N141" s="1367"/>
      <c r="O141" s="1367"/>
      <c r="P141" s="2399"/>
      <c r="Q141" s="1825"/>
      <c r="R141" s="357"/>
      <c r="S141" s="2275" t="str">
        <f>INDEX(PT_DIFFERENTIATION_NUM_NTAR,MATCH(A141,PT_DIFFERENTIATION_NTAR_ID,0))</f>
        <v>8</v>
      </c>
      <c r="T141" s="1527" t="s">
        <v>205</v>
      </c>
      <c r="U141" s="302"/>
      <c r="V141" s="2244"/>
      <c r="W141" s="2245"/>
      <c r="X141" s="2245"/>
      <c r="Y141" s="2245"/>
      <c r="Z141" s="2245"/>
      <c r="AA141" s="2245"/>
      <c r="AB141" s="2245"/>
      <c r="AC141" s="2246"/>
      <c r="AD141" s="2244" t="str">
        <f>INDEX(PT_DIFFERENTIATION_NTAR,MATCH(A141,PT_DIFFERENTIATION_NTAR_ID,0))</f>
        <v>Тариф на тепловую энергию</v>
      </c>
      <c r="AE141" s="2245"/>
      <c r="AF141" s="2245"/>
      <c r="AG141" s="2245"/>
      <c r="AH141" s="2245"/>
      <c r="AI141" s="2245"/>
      <c r="AJ141" s="2245"/>
      <c r="AK141" s="2245"/>
      <c r="AL141" s="2244"/>
      <c r="AM141" s="2245"/>
      <c r="AN141" s="2245"/>
      <c r="AO141" s="2245"/>
      <c r="AP141" s="2245"/>
      <c r="AQ141" s="2245"/>
      <c r="AR141" s="2245"/>
      <c r="AS141" s="2816"/>
      <c r="AT141" s="2246"/>
      <c r="AU141" s="1260" t="s">
        <v>549</v>
      </c>
      <c r="AV141" s="1644"/>
      <c r="AW141" s="1626"/>
      <c r="AX141" s="1626" t="str">
        <f>IF(T141="","",T141)</f>
        <v>Наименование тарифа</v>
      </c>
      <c r="AY141" s="1626"/>
      <c r="AZ141" s="1626"/>
      <c r="BA141" s="1637">
        <v>0</v>
      </c>
    </row>
    <row s="1852" customFormat="1" customHeight="1" ht="21">
      <c r="A142" s="1365"/>
      <c r="B142" s="1365" t="s">
        <v>272</v>
      </c>
      <c r="C142" s="1365"/>
      <c r="D142" s="1365"/>
      <c r="E142" s="2261" t="s">
        <v>97</v>
      </c>
      <c r="F142" s="2260">
        <v>1</v>
      </c>
      <c r="G142" s="1365"/>
      <c r="H142" s="1365"/>
      <c r="I142" s="1365"/>
      <c r="J142" s="1365"/>
      <c r="K142" s="1365"/>
      <c r="L142" s="1371"/>
      <c r="M142" s="1367"/>
      <c r="N142" s="1367"/>
      <c r="O142" s="1367"/>
      <c r="P142" s="2127"/>
      <c r="Q142" s="354"/>
      <c r="R142" s="355"/>
      <c r="S142" s="2275" t="str">
        <f>INDEX(PT_DIFFERENTIATION_NUM_TER,MATCH(B142,PT_DIFFERENTIATION_TER_ID,0))</f>
        <v>8.1</v>
      </c>
      <c r="T142" s="1524" t="s">
        <v>550</v>
      </c>
      <c r="U142" s="302"/>
      <c r="V142" s="2244"/>
      <c r="W142" s="2245"/>
      <c r="X142" s="2245"/>
      <c r="Y142" s="2245"/>
      <c r="Z142" s="2245"/>
      <c r="AA142" s="2245"/>
      <c r="AB142" s="2245"/>
      <c r="AC142" s="2246"/>
      <c r="AD142" s="2244" t="str">
        <f>INDEX(PT_DIFFERENTIATION_TER,MATCH(B142,PT_DIFFERENTIATION_TER_ID,0))</f>
        <v>Территория 8</v>
      </c>
      <c r="AE142" s="2245"/>
      <c r="AF142" s="2245"/>
      <c r="AG142" s="2245"/>
      <c r="AH142" s="2245"/>
      <c r="AI142" s="2245"/>
      <c r="AJ142" s="2245"/>
      <c r="AK142" s="2245"/>
      <c r="AL142" s="2244"/>
      <c r="AM142" s="2245"/>
      <c r="AN142" s="2245"/>
      <c r="AO142" s="2245"/>
      <c r="AP142" s="2245"/>
      <c r="AQ142" s="2245"/>
      <c r="AR142" s="2245"/>
      <c r="AS142" s="2816"/>
      <c r="AT142" s="2246"/>
      <c r="AU142" s="1260" t="s">
        <v>551</v>
      </c>
      <c r="AV142" s="1644"/>
      <c r="AW142" s="1626"/>
      <c r="AX142" s="1626" t="str">
        <f>IF(T142="","",T142)</f>
        <v>Территория действия тарифа</v>
      </c>
      <c r="AY142" s="1626"/>
      <c r="AZ142" s="1626"/>
      <c r="BA142" s="1637">
        <v>0</v>
      </c>
    </row>
    <row s="1852" customFormat="1" customHeight="1" ht="23.25">
      <c r="A143" s="1365"/>
      <c r="B143" s="1365"/>
      <c r="C143" s="1365" t="s">
        <v>273</v>
      </c>
      <c r="D143" s="1365"/>
      <c r="E143" s="2261" t="s">
        <v>97</v>
      </c>
      <c r="F143" s="2261"/>
      <c r="G143" s="2260">
        <v>1</v>
      </c>
      <c r="H143" s="1365"/>
      <c r="I143" s="1365"/>
      <c r="J143" s="1365"/>
      <c r="K143" s="1365"/>
      <c r="L143" s="1371"/>
      <c r="M143" s="1367"/>
      <c r="N143" s="1367"/>
      <c r="O143" s="1367"/>
      <c r="P143" s="356"/>
      <c r="Q143" s="354"/>
      <c r="R143" s="355"/>
      <c r="S143" s="2275" t="str">
        <f>INDEX(PT_DIFFERENTIATION_NUM_CS,MATCH(C143,PT_DIFFERENTIATION_CS_ID,0))</f>
        <v>8.1.1</v>
      </c>
      <c r="T143" s="311" t="s">
        <v>552</v>
      </c>
      <c r="U143" s="302"/>
      <c r="V143" s="2244"/>
      <c r="W143" s="2245"/>
      <c r="X143" s="2245"/>
      <c r="Y143" s="2245"/>
      <c r="Z143" s="2245"/>
      <c r="AA143" s="2245"/>
      <c r="AB143" s="2245"/>
      <c r="AC143" s="2246"/>
      <c r="AD143" s="2244" t="str">
        <f>INDEX(PT_DIFFERENTIATION_CS,MATCH(C143,PT_DIFFERENTIATION_CS_ID,0))</f>
        <v>без дифференциации</v>
      </c>
      <c r="AE143" s="2245"/>
      <c r="AF143" s="2245"/>
      <c r="AG143" s="2245"/>
      <c r="AH143" s="2245"/>
      <c r="AI143" s="2245"/>
      <c r="AJ143" s="2245"/>
      <c r="AK143" s="2245"/>
      <c r="AL143" s="2244"/>
      <c r="AM143" s="2245"/>
      <c r="AN143" s="2245"/>
      <c r="AO143" s="2245"/>
      <c r="AP143" s="2245"/>
      <c r="AQ143" s="2245"/>
      <c r="AR143" s="2245"/>
      <c r="AS143" s="2816"/>
      <c r="AT143" s="2246"/>
      <c r="AU143" s="1260" t="s">
        <v>553</v>
      </c>
      <c r="AV143" s="1644"/>
      <c r="AW143" s="1626"/>
      <c r="AX143" s="1626" t="str">
        <f>IF(T143="","",T143)</f>
        <v>Наименование системы теплоснабжения </v>
      </c>
      <c r="AY143" s="1626"/>
      <c r="AZ143" s="1626"/>
      <c r="BA143" s="1637">
        <v>0</v>
      </c>
    </row>
    <row s="1852" customFormat="1" customHeight="1" ht="21">
      <c r="A144" s="1365"/>
      <c r="B144" s="1365"/>
      <c r="C144" s="1365"/>
      <c r="D144" s="1365" t="s">
        <v>274</v>
      </c>
      <c r="E144" s="2261" t="s">
        <v>97</v>
      </c>
      <c r="F144" s="2261"/>
      <c r="G144" s="2261"/>
      <c r="H144" s="2260">
        <v>1</v>
      </c>
      <c r="I144" s="1365"/>
      <c r="J144" s="1365"/>
      <c r="K144" s="1365"/>
      <c r="L144" s="1371"/>
      <c r="M144" s="1367"/>
      <c r="N144" s="1367"/>
      <c r="O144" s="1367"/>
      <c r="P144" s="356"/>
      <c r="Q144" s="354"/>
      <c r="R144" s="355"/>
      <c r="S144" s="2275" t="str">
        <f>INDEX(PT_DIFFERENTIATION_NUM_IST_TE,MATCH(D144,PT_DIFFERENTIATION_IST_TE_ID,0))</f>
        <v>8.1.1.1</v>
      </c>
      <c r="T144" s="312" t="s">
        <v>554</v>
      </c>
      <c r="U144" s="302"/>
      <c r="V144" s="2244"/>
      <c r="W144" s="2245"/>
      <c r="X144" s="2245"/>
      <c r="Y144" s="2245"/>
      <c r="Z144" s="2245"/>
      <c r="AA144" s="2245"/>
      <c r="AB144" s="2245"/>
      <c r="AC144" s="2246"/>
      <c r="AD144" s="2244" t="str">
        <f>INDEX(PT_DIFFERENTIATION_IST_TE,MATCH(D144,PT_DIFFERENTIATION_IST_TE_ID,0))</f>
        <v>без дифференциации</v>
      </c>
      <c r="AE144" s="2245"/>
      <c r="AF144" s="2245"/>
      <c r="AG144" s="2245"/>
      <c r="AH144" s="2245"/>
      <c r="AI144" s="2245"/>
      <c r="AJ144" s="2245"/>
      <c r="AK144" s="2245"/>
      <c r="AL144" s="2244"/>
      <c r="AM144" s="2245"/>
      <c r="AN144" s="2245"/>
      <c r="AO144" s="2245"/>
      <c r="AP144" s="2245"/>
      <c r="AQ144" s="2245"/>
      <c r="AR144" s="2245"/>
      <c r="AS144" s="2816"/>
      <c r="AT144" s="2246"/>
      <c r="AU144" s="1260" t="s">
        <v>555</v>
      </c>
      <c r="AV144" s="1644"/>
      <c r="AW144" s="1626"/>
      <c r="AX144" s="1626" t="str">
        <f>IF(T144="","",T144)</f>
        <v>Источник тепловой энергии  </v>
      </c>
      <c r="AY144" s="1626"/>
      <c r="AZ144" s="1626"/>
      <c r="BA144" s="1637">
        <v>0</v>
      </c>
    </row>
    <row s="1852" customFormat="1" customHeight="1" ht="47.25">
      <c r="A145" s="1365"/>
      <c r="B145" s="1365"/>
      <c r="C145" s="1365"/>
      <c r="D145" s="1365"/>
      <c r="E145" s="2261" t="s">
        <v>97</v>
      </c>
      <c r="F145" s="2261"/>
      <c r="G145" s="2261"/>
      <c r="H145" s="2261"/>
      <c r="I145" s="2258" t="str">
        <f>S144&amp;".1"</f>
        <v>8.1.1.1.1</v>
      </c>
      <c r="J145" s="1365"/>
      <c r="K145" s="1365"/>
      <c r="L145" s="1371" t="s">
        <v>556</v>
      </c>
      <c r="M145" s="1368"/>
      <c r="N145" s="1778"/>
      <c r="O145" s="1778"/>
      <c r="P145" s="2376">
        <v>1</v>
      </c>
      <c r="Q145" s="2376"/>
      <c r="R145" s="358"/>
      <c r="S145" s="2275" t="str">
        <f>$I145</f>
        <v>8.1.1.1.1</v>
      </c>
      <c r="T145" s="287" t="s">
        <v>557</v>
      </c>
      <c r="U145" s="302"/>
      <c r="V145" s="2247"/>
      <c r="W145" s="2248"/>
      <c r="X145" s="2248"/>
      <c r="Y145" s="2248"/>
      <c r="Z145" s="2248"/>
      <c r="AA145" s="2248"/>
      <c r="AB145" s="2248"/>
      <c r="AC145" s="2249"/>
      <c r="AD145" s="2247" t="s">
        <v>599</v>
      </c>
      <c r="AE145" s="2248"/>
      <c r="AF145" s="2248"/>
      <c r="AG145" s="2248"/>
      <c r="AH145" s="2248"/>
      <c r="AI145" s="2248"/>
      <c r="AJ145" s="2248"/>
      <c r="AK145" s="2248"/>
      <c r="AL145" s="2247"/>
      <c r="AM145" s="2248"/>
      <c r="AN145" s="2248"/>
      <c r="AO145" s="2248"/>
      <c r="AP145" s="2248"/>
      <c r="AQ145" s="2248"/>
      <c r="AR145" s="2248"/>
      <c r="AS145" s="2817"/>
      <c r="AT145" s="2249"/>
      <c r="AU145" s="1260" t="s">
        <v>558</v>
      </c>
      <c r="AV145" s="1644"/>
      <c r="AW145" s="1626"/>
      <c r="AX145" s="1626" t="str">
        <f>IF(T145="","",T145)</f>
        <v>Схема подключения теплопотребляющей установки к коллектору источника тепловой энергии</v>
      </c>
      <c r="AY145" s="1626"/>
      <c r="AZ145" s="1626"/>
      <c r="BA145" s="1637">
        <v>0</v>
      </c>
    </row>
    <row s="1852" customFormat="1" customHeight="1" ht="21">
      <c r="A146" s="1365"/>
      <c r="B146" s="1365"/>
      <c r="C146" s="1365"/>
      <c r="D146" s="1365"/>
      <c r="E146" s="2261" t="s">
        <v>97</v>
      </c>
      <c r="F146" s="2261"/>
      <c r="G146" s="2261"/>
      <c r="H146" s="2261"/>
      <c r="I146" s="2288"/>
      <c r="J146" s="2258" t="str">
        <f>I145&amp;".1"</f>
        <v>8.1.1.1.1.1</v>
      </c>
      <c r="K146" s="1365"/>
      <c r="L146" s="1371" t="s">
        <v>559</v>
      </c>
      <c r="M146" s="1368"/>
      <c r="N146" s="1368"/>
      <c r="O146" s="1778"/>
      <c r="P146" s="2376"/>
      <c r="Q146" s="2376">
        <v>1</v>
      </c>
      <c r="R146" s="359"/>
      <c r="S146" s="2275" t="str">
        <f>$J146</f>
        <v>8.1.1.1.1.1</v>
      </c>
      <c r="T146" s="288" t="s">
        <v>560</v>
      </c>
      <c r="U146" s="302"/>
      <c r="V146" s="2247"/>
      <c r="W146" s="2248"/>
      <c r="X146" s="2248"/>
      <c r="Y146" s="2248"/>
      <c r="Z146" s="2248"/>
      <c r="AA146" s="2248"/>
      <c r="AB146" s="2248"/>
      <c r="AC146" s="2249"/>
      <c r="AD146" s="2247" t="s">
        <v>599</v>
      </c>
      <c r="AE146" s="2248"/>
      <c r="AF146" s="2248"/>
      <c r="AG146" s="2248"/>
      <c r="AH146" s="2248"/>
      <c r="AI146" s="2248"/>
      <c r="AJ146" s="2248"/>
      <c r="AK146" s="2248"/>
      <c r="AL146" s="2247"/>
      <c r="AM146" s="2248"/>
      <c r="AN146" s="2248"/>
      <c r="AO146" s="2248"/>
      <c r="AP146" s="2248"/>
      <c r="AQ146" s="2248"/>
      <c r="AR146" s="2248"/>
      <c r="AS146" s="2817"/>
      <c r="AT146" s="2249"/>
      <c r="AU146" s="1260" t="s">
        <v>561</v>
      </c>
      <c r="AV146" s="1644"/>
      <c r="AW146" s="1626"/>
      <c r="AX146" s="1626" t="str">
        <f>IF(T146="","",T146)</f>
        <v>Группа потребителей</v>
      </c>
      <c r="AY146" s="1626"/>
      <c r="AZ146" s="1626"/>
      <c r="BA146" s="1637">
        <v>0</v>
      </c>
    </row>
    <row s="1852" customFormat="1" customHeight="1" ht="21">
      <c r="A147" s="1365"/>
      <c r="B147" s="1365"/>
      <c r="C147" s="1365"/>
      <c r="D147" s="1365"/>
      <c r="E147" s="2261" t="s">
        <v>97</v>
      </c>
      <c r="F147" s="2261"/>
      <c r="G147" s="2261"/>
      <c r="H147" s="2261"/>
      <c r="I147" s="2288"/>
      <c r="J147" s="2288"/>
      <c r="K147" s="2258" t="str">
        <f>J146&amp;".1"</f>
        <v>8.1.1.1.1.1.1</v>
      </c>
      <c r="L147" s="1371" t="s">
        <v>562</v>
      </c>
      <c r="M147" s="1368"/>
      <c r="N147" s="1368"/>
      <c r="O147" s="1368"/>
      <c r="P147" s="2376"/>
      <c r="Q147" s="2376"/>
      <c r="R147" s="359">
        <v>1</v>
      </c>
      <c r="S147" s="2275" t="str">
        <f>$K147</f>
        <v>8.1.1.1.1.1.1</v>
      </c>
      <c r="T147" s="1349" t="s">
        <v>600</v>
      </c>
      <c r="U147" s="302"/>
      <c r="V147" s="753"/>
      <c r="W147" s="327"/>
      <c r="X147" s="753"/>
      <c r="Y147" s="1259"/>
      <c r="Z147" s="2604"/>
      <c r="AA147" s="2109" t="s">
        <v>65</v>
      </c>
      <c r="AB147" s="2604"/>
      <c r="AC147" s="2109" t="s">
        <v>65</v>
      </c>
      <c r="AD147" s="753">
        <v>2464</v>
      </c>
      <c r="AE147" s="327"/>
      <c r="AF147" s="753"/>
      <c r="AG147" s="1259"/>
      <c r="AH147" s="2604">
        <v>46023</v>
      </c>
      <c r="AI147" s="2109" t="s">
        <v>65</v>
      </c>
      <c r="AJ147" s="2604" t="s">
        <v>601</v>
      </c>
      <c r="AK147" s="2109" t="s">
        <v>65</v>
      </c>
      <c r="AL147" s="753">
        <v>2695</v>
      </c>
      <c r="AM147" s="327"/>
      <c r="AN147" s="753"/>
      <c r="AO147" s="1259"/>
      <c r="AP147" s="2604">
        <v>46296</v>
      </c>
      <c r="AQ147" s="2109" t="s">
        <v>65</v>
      </c>
      <c r="AR147" s="2604">
        <v>46387</v>
      </c>
      <c r="AS147" s="2109" t="s">
        <v>65</v>
      </c>
      <c r="AT147" s="327"/>
      <c r="AU147" s="2255" t="s">
        <v>563</v>
      </c>
      <c r="AV147" s="1644">
        <f>STRCHECKDATE(V148:AT148)</f>
      </c>
      <c r="AW147" s="1626"/>
      <c r="AX147" s="1626" t="str">
        <f>IF(T147="","",T147)</f>
        <v>вода</v>
      </c>
      <c r="AY147" s="1626"/>
      <c r="AZ147" s="1626"/>
      <c r="BA147" s="1637">
        <v>0</v>
      </c>
    </row>
    <row s="1852" customFormat="1" customHeight="1" ht="0.75">
      <c r="A148" s="1365"/>
      <c r="B148" s="1365"/>
      <c r="C148" s="1365"/>
      <c r="D148" s="1365"/>
      <c r="E148" s="2261" t="s">
        <v>97</v>
      </c>
      <c r="F148" s="2261"/>
      <c r="G148" s="2261"/>
      <c r="H148" s="2261"/>
      <c r="I148" s="2288"/>
      <c r="J148" s="2288"/>
      <c r="K148" s="2258"/>
      <c r="L148" s="1371"/>
      <c r="M148" s="1368"/>
      <c r="N148" s="1368"/>
      <c r="O148" s="1368"/>
      <c r="P148" s="2376"/>
      <c r="Q148" s="2376"/>
      <c r="R148" s="359"/>
      <c r="S148" s="2515"/>
      <c r="T148" s="302"/>
      <c r="U148" s="302"/>
      <c r="V148" s="327"/>
      <c r="W148" s="327"/>
      <c r="X148" s="327"/>
      <c r="Y148" s="330" t="str">
        <f>Z147&amp;"-"&amp;AB147</f>
        <v>-</v>
      </c>
      <c r="Z148" s="2311"/>
      <c r="AA148" s="2109"/>
      <c r="AB148" s="2311"/>
      <c r="AC148" s="2109"/>
      <c r="AD148" s="327"/>
      <c r="AE148" s="327"/>
      <c r="AF148" s="327"/>
      <c r="AG148" s="330" t="str">
        <f>AH147&amp;"-"&amp;AJ147</f>
        <v>46023-30.09.2026</v>
      </c>
      <c r="AH148" s="2311"/>
      <c r="AI148" s="2109"/>
      <c r="AJ148" s="2311"/>
      <c r="AK148" s="2109"/>
      <c r="AL148" s="327"/>
      <c r="AM148" s="327"/>
      <c r="AN148" s="327"/>
      <c r="AO148" s="330" t="str">
        <f>AP147&amp;"-"&amp;AR147</f>
        <v>46296-46387</v>
      </c>
      <c r="AP148" s="2311"/>
      <c r="AQ148" s="2109"/>
      <c r="AR148" s="2311"/>
      <c r="AS148" s="2109"/>
      <c r="AT148" s="327"/>
      <c r="AU148" s="2256"/>
      <c r="AV148" s="1644"/>
      <c r="AW148" s="1626"/>
      <c r="AX148" s="1626" t="str">
        <f>IF(T148="","",T148)</f>
        <v/>
      </c>
      <c r="AY148" s="1626"/>
      <c r="AZ148" s="1626"/>
      <c r="BA148" s="1637">
        <v>0</v>
      </c>
    </row>
    <row s="1852" customFormat="1" customHeight="1" ht="15">
      <c r="A149" s="1365"/>
      <c r="B149" s="1365"/>
      <c r="C149" s="1365"/>
      <c r="D149" s="1365"/>
      <c r="E149" s="2261" t="s">
        <v>97</v>
      </c>
      <c r="F149" s="2261"/>
      <c r="G149" s="2261"/>
      <c r="H149" s="2261"/>
      <c r="I149" s="2288"/>
      <c r="J149" s="2258"/>
      <c r="K149" s="1365"/>
      <c r="L149" s="1371"/>
      <c r="M149" s="1368"/>
      <c r="N149" s="1368"/>
      <c r="O149" s="1778"/>
      <c r="P149" s="2376"/>
      <c r="Q149" s="2376"/>
      <c r="R149" s="358"/>
      <c r="S149" s="2655"/>
      <c r="T149" s="2680" t="s">
        <v>564</v>
      </c>
      <c r="U149" s="2657"/>
      <c r="V149" s="2657"/>
      <c r="W149" s="2657"/>
      <c r="X149" s="2657"/>
      <c r="Y149" s="2657"/>
      <c r="Z149" s="2657"/>
      <c r="AA149" s="2657"/>
      <c r="AB149" s="2657"/>
      <c r="AC149" s="2657"/>
      <c r="AD149" s="2657"/>
      <c r="AE149" s="2657"/>
      <c r="AF149" s="2657"/>
      <c r="AG149" s="2657"/>
      <c r="AH149" s="2657"/>
      <c r="AI149" s="2657"/>
      <c r="AJ149" s="2657"/>
      <c r="AK149" s="2657"/>
      <c r="AL149" s="2658"/>
      <c r="AM149" s="2658"/>
      <c r="AN149" s="2658"/>
      <c r="AO149" s="2658"/>
      <c r="AP149" s="2658"/>
      <c r="AQ149" s="2658"/>
      <c r="AR149" s="2658"/>
      <c r="AS149" s="2835"/>
      <c r="AT149" s="2659"/>
      <c r="AU149" s="2257"/>
      <c r="AV149" s="1644"/>
      <c r="AW149" s="1626"/>
      <c r="AX149" s="1626" t="str">
        <f>IF(T149="","",T149)</f>
        <v>Добавить вид теплоносителя (параметры теплоносителя)</v>
      </c>
      <c r="AY149" s="1626"/>
      <c r="AZ149" s="1626"/>
      <c r="BA149" s="1637">
        <v>0</v>
      </c>
    </row>
    <row s="1852" customFormat="1" customHeight="1" ht="15">
      <c r="A150" s="1365"/>
      <c r="B150" s="1365"/>
      <c r="C150" s="1365"/>
      <c r="D150" s="1365"/>
      <c r="E150" s="2261" t="s">
        <v>97</v>
      </c>
      <c r="F150" s="2261"/>
      <c r="G150" s="2261"/>
      <c r="H150" s="2261"/>
      <c r="I150" s="2258"/>
      <c r="J150" s="1365"/>
      <c r="K150" s="1365"/>
      <c r="L150" s="1371"/>
      <c r="M150" s="1368"/>
      <c r="N150" s="1778"/>
      <c r="O150" s="1778"/>
      <c r="P150" s="2376"/>
      <c r="Q150" s="2376"/>
      <c r="R150" s="358"/>
      <c r="S150" s="2655"/>
      <c r="T150" s="2681" t="s">
        <v>565</v>
      </c>
      <c r="U150" s="2657"/>
      <c r="V150" s="2657"/>
      <c r="W150" s="2657"/>
      <c r="X150" s="2657"/>
      <c r="Y150" s="2657"/>
      <c r="Z150" s="2657"/>
      <c r="AA150" s="2657"/>
      <c r="AB150" s="2657"/>
      <c r="AC150" s="2661"/>
      <c r="AD150" s="2657"/>
      <c r="AE150" s="2657"/>
      <c r="AF150" s="2657"/>
      <c r="AG150" s="2657"/>
      <c r="AH150" s="2657"/>
      <c r="AI150" s="2657"/>
      <c r="AJ150" s="2657"/>
      <c r="AK150" s="2661"/>
      <c r="AL150" s="2658"/>
      <c r="AM150" s="2658"/>
      <c r="AN150" s="2658"/>
      <c r="AO150" s="2658"/>
      <c r="AP150" s="2658"/>
      <c r="AQ150" s="2658"/>
      <c r="AR150" s="2658"/>
      <c r="AS150" s="2836"/>
      <c r="AT150" s="2657"/>
      <c r="AU150" s="2663"/>
      <c r="AV150" s="1644"/>
      <c r="AW150" s="1626"/>
      <c r="AX150" s="1626" t="str">
        <f>IF(T150="","",T150)</f>
        <v>Добавить группу потребителей</v>
      </c>
      <c r="AY150" s="1626"/>
      <c r="AZ150" s="1626"/>
      <c r="BA150" s="1637">
        <v>0</v>
      </c>
    </row>
    <row s="1852" customFormat="1" customHeight="1" ht="14.25">
      <c r="A151" s="1365"/>
      <c r="B151" s="1365"/>
      <c r="C151" s="1365"/>
      <c r="D151" s="1365"/>
      <c r="E151" s="2261" t="s">
        <v>97</v>
      </c>
      <c r="F151" s="2261"/>
      <c r="G151" s="2261"/>
      <c r="H151" s="2260"/>
      <c r="I151" s="1365"/>
      <c r="J151" s="1365"/>
      <c r="K151" s="1365"/>
      <c r="L151" s="1371"/>
      <c r="M151" s="1367"/>
      <c r="N151" s="1367"/>
      <c r="O151" s="1368"/>
      <c r="P151" s="1825"/>
      <c r="Q151" s="377"/>
      <c r="R151" s="357"/>
      <c r="S151" s="2655"/>
      <c r="T151" s="2682" t="s">
        <v>566</v>
      </c>
      <c r="U151" s="2657"/>
      <c r="V151" s="2657"/>
      <c r="W151" s="2657"/>
      <c r="X151" s="2657"/>
      <c r="Y151" s="2657"/>
      <c r="Z151" s="2657"/>
      <c r="AA151" s="2657"/>
      <c r="AB151" s="2657"/>
      <c r="AC151" s="2661"/>
      <c r="AD151" s="2657"/>
      <c r="AE151" s="2657"/>
      <c r="AF151" s="2657"/>
      <c r="AG151" s="2657"/>
      <c r="AH151" s="2657"/>
      <c r="AI151" s="2657"/>
      <c r="AJ151" s="2657"/>
      <c r="AK151" s="2661"/>
      <c r="AL151" s="2658"/>
      <c r="AM151" s="2658"/>
      <c r="AN151" s="2658"/>
      <c r="AO151" s="2658"/>
      <c r="AP151" s="2658"/>
      <c r="AQ151" s="2658"/>
      <c r="AR151" s="2658"/>
      <c r="AS151" s="2836"/>
      <c r="AT151" s="2657"/>
      <c r="AU151" s="2663"/>
      <c r="AV151" s="1644"/>
      <c r="AW151" s="1626"/>
      <c r="AX151" s="1626" t="str">
        <f>IF(T151="","",T151)</f>
        <v>Добавить схему подключения</v>
      </c>
      <c r="AY151" s="1626"/>
      <c r="AZ151" s="1626"/>
      <c r="BA151" s="1637">
        <v>0</v>
      </c>
    </row>
    <row s="624" customFormat="1" customHeight="1" ht="0.75">
      <c r="A152" s="1345"/>
      <c r="B152" s="1345"/>
      <c r="C152" s="1345"/>
      <c r="D152" s="1345"/>
      <c r="E152" s="2261" t="s">
        <v>97</v>
      </c>
      <c r="F152" s="2261"/>
      <c r="G152" s="2260"/>
      <c r="H152" s="1345"/>
      <c r="I152" s="1345"/>
      <c r="J152" s="1345"/>
      <c r="K152" s="1345"/>
      <c r="L152" s="1547"/>
      <c r="M152" s="1317"/>
      <c r="N152" s="1317"/>
      <c r="O152" s="1644"/>
      <c r="P152" s="1318"/>
      <c r="Q152" s="1346"/>
      <c r="R152" s="1318"/>
      <c r="S152" s="1320"/>
      <c r="T152" s="1321" t="s">
        <v>244</v>
      </c>
      <c r="U152" s="1322"/>
      <c r="V152" s="1322"/>
      <c r="W152" s="1322"/>
      <c r="X152" s="1322"/>
      <c r="Y152" s="1322"/>
      <c r="Z152" s="1322"/>
      <c r="AA152" s="1322"/>
      <c r="AB152" s="1322"/>
      <c r="AC152" s="1322"/>
      <c r="AD152" s="1322"/>
      <c r="AE152" s="1322"/>
      <c r="AF152" s="1322"/>
      <c r="AG152" s="1322"/>
      <c r="AH152" s="1322"/>
      <c r="AI152" s="1322"/>
      <c r="AJ152" s="1322"/>
      <c r="AK152" s="1322"/>
      <c r="AL152" s="1322"/>
      <c r="AM152" s="1322"/>
      <c r="AN152" s="1322"/>
      <c r="AO152" s="1322"/>
      <c r="AP152" s="1322"/>
      <c r="AQ152" s="1322"/>
      <c r="AR152" s="1322"/>
      <c r="AS152" s="1322"/>
      <c r="AT152" s="1322"/>
      <c r="AU152" s="1322"/>
      <c r="AV152" s="1644"/>
      <c r="AW152" s="1626"/>
      <c r="AX152" s="1626" t="str">
        <f>IF(T152="","",T152)</f>
        <v>Добавить источник для дифференциации</v>
      </c>
      <c r="AY152" s="1626"/>
      <c r="AZ152" s="1626"/>
      <c r="BA152" s="1644">
        <v>0</v>
      </c>
    </row>
    <row s="624" customFormat="1" customHeight="1" ht="0.75">
      <c r="A153" s="1345"/>
      <c r="B153" s="1345"/>
      <c r="C153" s="1345"/>
      <c r="D153" s="1345"/>
      <c r="E153" s="2261" t="s">
        <v>97</v>
      </c>
      <c r="F153" s="2260"/>
      <c r="G153" s="1345"/>
      <c r="H153" s="1345"/>
      <c r="I153" s="1345"/>
      <c r="J153" s="1345"/>
      <c r="K153" s="1345"/>
      <c r="L153" s="1547"/>
      <c r="M153" s="1323"/>
      <c r="N153" s="1323"/>
      <c r="O153" s="1644"/>
      <c r="P153" s="1318"/>
      <c r="Q153" s="1346"/>
      <c r="R153" s="1318"/>
      <c r="S153" s="1324"/>
      <c r="T153" s="1325" t="s">
        <v>245</v>
      </c>
      <c r="U153" s="1326"/>
      <c r="V153" s="1326"/>
      <c r="W153" s="1326"/>
      <c r="X153" s="1326"/>
      <c r="Y153" s="1326"/>
      <c r="Z153" s="1326"/>
      <c r="AA153" s="1326"/>
      <c r="AB153" s="1326"/>
      <c r="AC153" s="1326"/>
      <c r="AD153" s="1326"/>
      <c r="AE153" s="1326"/>
      <c r="AF153" s="1326"/>
      <c r="AG153" s="1326"/>
      <c r="AH153" s="1326"/>
      <c r="AI153" s="1326"/>
      <c r="AJ153" s="1326"/>
      <c r="AK153" s="1326"/>
      <c r="AL153" s="1326"/>
      <c r="AM153" s="1326"/>
      <c r="AN153" s="1326"/>
      <c r="AO153" s="1326"/>
      <c r="AP153" s="1326"/>
      <c r="AQ153" s="1326"/>
      <c r="AR153" s="1326"/>
      <c r="AS153" s="1326"/>
      <c r="AT153" s="1326"/>
      <c r="AU153" s="1326"/>
      <c r="AV153" s="1644"/>
      <c r="AW153" s="1626"/>
      <c r="AX153" s="1626" t="str">
        <f>IF(T153="","",T153)</f>
        <v>Добавить централизованную систему для дифференциации</v>
      </c>
      <c r="AY153" s="1626"/>
      <c r="AZ153" s="1626"/>
      <c r="BA153" s="1644">
        <v>0</v>
      </c>
    </row>
    <row s="624" customFormat="1" customHeight="1" ht="0.75">
      <c r="A154" s="1345"/>
      <c r="B154" s="1345"/>
      <c r="C154" s="1345"/>
      <c r="D154" s="1345"/>
      <c r="E154" s="2260" t="s">
        <v>97</v>
      </c>
      <c r="F154" s="1345"/>
      <c r="G154" s="1345"/>
      <c r="H154" s="1345"/>
      <c r="I154" s="1345"/>
      <c r="J154" s="1345"/>
      <c r="K154" s="1345"/>
      <c r="L154" s="1547"/>
      <c r="M154" s="1323"/>
      <c r="N154" s="1323"/>
      <c r="O154" s="1644"/>
      <c r="P154" s="1318"/>
      <c r="Q154" s="1346"/>
      <c r="R154" s="1318"/>
      <c r="S154" s="1324"/>
      <c r="T154" s="1327" t="s">
        <v>246</v>
      </c>
      <c r="U154" s="1326"/>
      <c r="V154" s="1326"/>
      <c r="W154" s="1326"/>
      <c r="X154" s="1326"/>
      <c r="Y154" s="1326"/>
      <c r="Z154" s="1326"/>
      <c r="AA154" s="1326"/>
      <c r="AB154" s="1326"/>
      <c r="AC154" s="1326"/>
      <c r="AD154" s="1326"/>
      <c r="AE154" s="1326"/>
      <c r="AF154" s="1326"/>
      <c r="AG154" s="1326"/>
      <c r="AH154" s="1326"/>
      <c r="AI154" s="1326"/>
      <c r="AJ154" s="1326"/>
      <c r="AK154" s="1326"/>
      <c r="AL154" s="1326"/>
      <c r="AM154" s="1326"/>
      <c r="AN154" s="1326"/>
      <c r="AO154" s="1326"/>
      <c r="AP154" s="1326"/>
      <c r="AQ154" s="1326"/>
      <c r="AR154" s="1326"/>
      <c r="AS154" s="1326"/>
      <c r="AT154" s="1326"/>
      <c r="AU154" s="1326"/>
      <c r="AV154" s="1644"/>
      <c r="AW154" s="1626"/>
      <c r="AX154" s="1626" t="str">
        <f>IF(T154="","",T154)</f>
        <v>Добавить территорию для дифференциации</v>
      </c>
      <c r="AY154" s="1626"/>
      <c r="AZ154" s="1626"/>
      <c r="BA154" s="1644">
        <v>0</v>
      </c>
    </row>
    <row s="1852" customFormat="1" customHeight="1" ht="21">
      <c r="A155" s="1365" t="s">
        <v>275</v>
      </c>
      <c r="B155" s="1365"/>
      <c r="C155" s="1365"/>
      <c r="D155" s="1365"/>
      <c r="E155" s="2260" t="s">
        <v>138</v>
      </c>
      <c r="F155" s="1365"/>
      <c r="G155" s="1365"/>
      <c r="H155" s="1365"/>
      <c r="I155" s="1365"/>
      <c r="J155" s="1365"/>
      <c r="K155" s="1365"/>
      <c r="L155" s="1371"/>
      <c r="M155" s="1367"/>
      <c r="N155" s="1367"/>
      <c r="O155" s="1367"/>
      <c r="P155" s="2399"/>
      <c r="Q155" s="1825"/>
      <c r="R155" s="357"/>
      <c r="S155" s="2275" t="str">
        <f>INDEX(PT_DIFFERENTIATION_NUM_NTAR,MATCH(A155,PT_DIFFERENTIATION_NTAR_ID,0))</f>
        <v>9</v>
      </c>
      <c r="T155" s="1527" t="s">
        <v>205</v>
      </c>
      <c r="U155" s="302"/>
      <c r="V155" s="2244"/>
      <c r="W155" s="2245"/>
      <c r="X155" s="2245"/>
      <c r="Y155" s="2245"/>
      <c r="Z155" s="2245"/>
      <c r="AA155" s="2245"/>
      <c r="AB155" s="2245"/>
      <c r="AC155" s="2246"/>
      <c r="AD155" s="2244" t="str">
        <f>INDEX(PT_DIFFERENTIATION_NTAR,MATCH(A155,PT_DIFFERENTIATION_NTAR_ID,0))</f>
        <v>Тариф на тепловую энергию</v>
      </c>
      <c r="AE155" s="2245"/>
      <c r="AF155" s="2245"/>
      <c r="AG155" s="2245"/>
      <c r="AH155" s="2245"/>
      <c r="AI155" s="2245"/>
      <c r="AJ155" s="2245"/>
      <c r="AK155" s="2245"/>
      <c r="AL155" s="2244"/>
      <c r="AM155" s="2245"/>
      <c r="AN155" s="2245"/>
      <c r="AO155" s="2245"/>
      <c r="AP155" s="2245"/>
      <c r="AQ155" s="2245"/>
      <c r="AR155" s="2245"/>
      <c r="AS155" s="2816"/>
      <c r="AT155" s="2246"/>
      <c r="AU155" s="1260" t="s">
        <v>549</v>
      </c>
      <c r="AV155" s="1644"/>
      <c r="AW155" s="1626"/>
      <c r="AX155" s="1626" t="str">
        <f>IF(T155="","",T155)</f>
        <v>Наименование тарифа</v>
      </c>
      <c r="AY155" s="1626"/>
      <c r="AZ155" s="1626"/>
      <c r="BA155" s="1637">
        <v>0</v>
      </c>
    </row>
    <row s="1852" customFormat="1" customHeight="1" ht="21">
      <c r="A156" s="1365"/>
      <c r="B156" s="1365" t="s">
        <v>276</v>
      </c>
      <c r="C156" s="1365"/>
      <c r="D156" s="1365"/>
      <c r="E156" s="2261" t="s">
        <v>133</v>
      </c>
      <c r="F156" s="2260">
        <v>1</v>
      </c>
      <c r="G156" s="1365"/>
      <c r="H156" s="1365"/>
      <c r="I156" s="1365"/>
      <c r="J156" s="1365"/>
      <c r="K156" s="1365"/>
      <c r="L156" s="1371"/>
      <c r="M156" s="1367"/>
      <c r="N156" s="1367"/>
      <c r="O156" s="1367"/>
      <c r="P156" s="2127"/>
      <c r="Q156" s="354"/>
      <c r="R156" s="355"/>
      <c r="S156" s="2275" t="str">
        <f>INDEX(PT_DIFFERENTIATION_NUM_TER,MATCH(B156,PT_DIFFERENTIATION_TER_ID,0))</f>
        <v>9.1</v>
      </c>
      <c r="T156" s="1524" t="s">
        <v>550</v>
      </c>
      <c r="U156" s="302"/>
      <c r="V156" s="2244"/>
      <c r="W156" s="2245"/>
      <c r="X156" s="2245"/>
      <c r="Y156" s="2245"/>
      <c r="Z156" s="2245"/>
      <c r="AA156" s="2245"/>
      <c r="AB156" s="2245"/>
      <c r="AC156" s="2246"/>
      <c r="AD156" s="2244" t="str">
        <f>INDEX(PT_DIFFERENTIATION_TER,MATCH(B156,PT_DIFFERENTIATION_TER_ID,0))</f>
        <v>Территория 9</v>
      </c>
      <c r="AE156" s="2245"/>
      <c r="AF156" s="2245"/>
      <c r="AG156" s="2245"/>
      <c r="AH156" s="2245"/>
      <c r="AI156" s="2245"/>
      <c r="AJ156" s="2245"/>
      <c r="AK156" s="2245"/>
      <c r="AL156" s="2244"/>
      <c r="AM156" s="2245"/>
      <c r="AN156" s="2245"/>
      <c r="AO156" s="2245"/>
      <c r="AP156" s="2245"/>
      <c r="AQ156" s="2245"/>
      <c r="AR156" s="2245"/>
      <c r="AS156" s="2816"/>
      <c r="AT156" s="2246"/>
      <c r="AU156" s="1260" t="s">
        <v>551</v>
      </c>
      <c r="AV156" s="1644"/>
      <c r="AW156" s="1626"/>
      <c r="AX156" s="1626" t="str">
        <f>IF(T156="","",T156)</f>
        <v>Территория действия тарифа</v>
      </c>
      <c r="AY156" s="1626"/>
      <c r="AZ156" s="1626"/>
      <c r="BA156" s="1637">
        <v>0</v>
      </c>
    </row>
    <row s="1852" customFormat="1" customHeight="1" ht="23.25">
      <c r="A157" s="1365"/>
      <c r="B157" s="1365"/>
      <c r="C157" s="1365" t="s">
        <v>277</v>
      </c>
      <c r="D157" s="1365"/>
      <c r="E157" s="2261" t="s">
        <v>133</v>
      </c>
      <c r="F157" s="2261"/>
      <c r="G157" s="2260">
        <v>1</v>
      </c>
      <c r="H157" s="1365"/>
      <c r="I157" s="1365"/>
      <c r="J157" s="1365"/>
      <c r="K157" s="1365"/>
      <c r="L157" s="1371"/>
      <c r="M157" s="1367"/>
      <c r="N157" s="1367"/>
      <c r="O157" s="1367"/>
      <c r="P157" s="356"/>
      <c r="Q157" s="354"/>
      <c r="R157" s="355"/>
      <c r="S157" s="2275" t="str">
        <f>INDEX(PT_DIFFERENTIATION_NUM_CS,MATCH(C157,PT_DIFFERENTIATION_CS_ID,0))</f>
        <v>9.1.1</v>
      </c>
      <c r="T157" s="311" t="s">
        <v>552</v>
      </c>
      <c r="U157" s="302"/>
      <c r="V157" s="2244"/>
      <c r="W157" s="2245"/>
      <c r="X157" s="2245"/>
      <c r="Y157" s="2245"/>
      <c r="Z157" s="2245"/>
      <c r="AA157" s="2245"/>
      <c r="AB157" s="2245"/>
      <c r="AC157" s="2246"/>
      <c r="AD157" s="2244" t="str">
        <f>INDEX(PT_DIFFERENTIATION_CS,MATCH(C157,PT_DIFFERENTIATION_CS_ID,0))</f>
        <v>без дифференциации</v>
      </c>
      <c r="AE157" s="2245"/>
      <c r="AF157" s="2245"/>
      <c r="AG157" s="2245"/>
      <c r="AH157" s="2245"/>
      <c r="AI157" s="2245"/>
      <c r="AJ157" s="2245"/>
      <c r="AK157" s="2245"/>
      <c r="AL157" s="2244"/>
      <c r="AM157" s="2245"/>
      <c r="AN157" s="2245"/>
      <c r="AO157" s="2245"/>
      <c r="AP157" s="2245"/>
      <c r="AQ157" s="2245"/>
      <c r="AR157" s="2245"/>
      <c r="AS157" s="2816"/>
      <c r="AT157" s="2246"/>
      <c r="AU157" s="1260" t="s">
        <v>553</v>
      </c>
      <c r="AV157" s="1644"/>
      <c r="AW157" s="1626"/>
      <c r="AX157" s="1626" t="str">
        <f>IF(T157="","",T157)</f>
        <v>Наименование системы теплоснабжения </v>
      </c>
      <c r="AY157" s="1626"/>
      <c r="AZ157" s="1626"/>
      <c r="BA157" s="1637">
        <v>0</v>
      </c>
    </row>
    <row s="1852" customFormat="1" customHeight="1" ht="21">
      <c r="A158" s="1365"/>
      <c r="B158" s="1365"/>
      <c r="C158" s="1365"/>
      <c r="D158" s="1365" t="s">
        <v>278</v>
      </c>
      <c r="E158" s="2261" t="s">
        <v>133</v>
      </c>
      <c r="F158" s="2261"/>
      <c r="G158" s="2261"/>
      <c r="H158" s="2260">
        <v>1</v>
      </c>
      <c r="I158" s="1365"/>
      <c r="J158" s="1365"/>
      <c r="K158" s="1365"/>
      <c r="L158" s="1371"/>
      <c r="M158" s="1367"/>
      <c r="N158" s="1367"/>
      <c r="O158" s="1367"/>
      <c r="P158" s="356"/>
      <c r="Q158" s="354"/>
      <c r="R158" s="355"/>
      <c r="S158" s="2275" t="str">
        <f>INDEX(PT_DIFFERENTIATION_NUM_IST_TE,MATCH(D158,PT_DIFFERENTIATION_IST_TE_ID,0))</f>
        <v>9.1.1.1</v>
      </c>
      <c r="T158" s="312" t="s">
        <v>554</v>
      </c>
      <c r="U158" s="302"/>
      <c r="V158" s="2244"/>
      <c r="W158" s="2245"/>
      <c r="X158" s="2245"/>
      <c r="Y158" s="2245"/>
      <c r="Z158" s="2245"/>
      <c r="AA158" s="2245"/>
      <c r="AB158" s="2245"/>
      <c r="AC158" s="2246"/>
      <c r="AD158" s="2244" t="str">
        <f>INDEX(PT_DIFFERENTIATION_IST_TE,MATCH(D158,PT_DIFFERENTIATION_IST_TE_ID,0))</f>
        <v>без дифференциации</v>
      </c>
      <c r="AE158" s="2245"/>
      <c r="AF158" s="2245"/>
      <c r="AG158" s="2245"/>
      <c r="AH158" s="2245"/>
      <c r="AI158" s="2245"/>
      <c r="AJ158" s="2245"/>
      <c r="AK158" s="2245"/>
      <c r="AL158" s="2244"/>
      <c r="AM158" s="2245"/>
      <c r="AN158" s="2245"/>
      <c r="AO158" s="2245"/>
      <c r="AP158" s="2245"/>
      <c r="AQ158" s="2245"/>
      <c r="AR158" s="2245"/>
      <c r="AS158" s="2816"/>
      <c r="AT158" s="2246"/>
      <c r="AU158" s="1260" t="s">
        <v>555</v>
      </c>
      <c r="AV158" s="1644"/>
      <c r="AW158" s="1626"/>
      <c r="AX158" s="1626" t="str">
        <f>IF(T158="","",T158)</f>
        <v>Источник тепловой энергии  </v>
      </c>
      <c r="AY158" s="1626"/>
      <c r="AZ158" s="1626"/>
      <c r="BA158" s="1637">
        <v>0</v>
      </c>
    </row>
    <row s="1852" customFormat="1" customHeight="1" ht="47.25">
      <c r="A159" s="1365"/>
      <c r="B159" s="1365"/>
      <c r="C159" s="1365"/>
      <c r="D159" s="1365"/>
      <c r="E159" s="2261" t="s">
        <v>133</v>
      </c>
      <c r="F159" s="2261"/>
      <c r="G159" s="2261"/>
      <c r="H159" s="2261"/>
      <c r="I159" s="2258" t="str">
        <f>S158&amp;".1"</f>
        <v>9.1.1.1.1</v>
      </c>
      <c r="J159" s="1365"/>
      <c r="K159" s="1365"/>
      <c r="L159" s="1371" t="s">
        <v>556</v>
      </c>
      <c r="M159" s="1368"/>
      <c r="N159" s="1778"/>
      <c r="O159" s="1778"/>
      <c r="P159" s="2376">
        <v>1</v>
      </c>
      <c r="Q159" s="2376"/>
      <c r="R159" s="358"/>
      <c r="S159" s="2275" t="str">
        <f>$I159</f>
        <v>9.1.1.1.1</v>
      </c>
      <c r="T159" s="287" t="s">
        <v>557</v>
      </c>
      <c r="U159" s="302"/>
      <c r="V159" s="2247"/>
      <c r="W159" s="2248"/>
      <c r="X159" s="2248"/>
      <c r="Y159" s="2248"/>
      <c r="Z159" s="2248"/>
      <c r="AA159" s="2248"/>
      <c r="AB159" s="2248"/>
      <c r="AC159" s="2249"/>
      <c r="AD159" s="2247" t="s">
        <v>599</v>
      </c>
      <c r="AE159" s="2248"/>
      <c r="AF159" s="2248"/>
      <c r="AG159" s="2248"/>
      <c r="AH159" s="2248"/>
      <c r="AI159" s="2248"/>
      <c r="AJ159" s="2248"/>
      <c r="AK159" s="2248"/>
      <c r="AL159" s="2247"/>
      <c r="AM159" s="2248"/>
      <c r="AN159" s="2248"/>
      <c r="AO159" s="2248"/>
      <c r="AP159" s="2248"/>
      <c r="AQ159" s="2248"/>
      <c r="AR159" s="2248"/>
      <c r="AS159" s="2817"/>
      <c r="AT159" s="2249"/>
      <c r="AU159" s="1260" t="s">
        <v>558</v>
      </c>
      <c r="AV159" s="1644"/>
      <c r="AW159" s="1626"/>
      <c r="AX159" s="1626" t="str">
        <f>IF(T159="","",T159)</f>
        <v>Схема подключения теплопотребляющей установки к коллектору источника тепловой энергии</v>
      </c>
      <c r="AY159" s="1626"/>
      <c r="AZ159" s="1626"/>
      <c r="BA159" s="1637">
        <v>0</v>
      </c>
    </row>
    <row s="1852" customFormat="1" customHeight="1" ht="21">
      <c r="A160" s="1365"/>
      <c r="B160" s="1365"/>
      <c r="C160" s="1365"/>
      <c r="D160" s="1365"/>
      <c r="E160" s="2261" t="s">
        <v>133</v>
      </c>
      <c r="F160" s="2261"/>
      <c r="G160" s="2261"/>
      <c r="H160" s="2261"/>
      <c r="I160" s="2288"/>
      <c r="J160" s="2258" t="str">
        <f>I159&amp;".1"</f>
        <v>9.1.1.1.1.1</v>
      </c>
      <c r="K160" s="1365"/>
      <c r="L160" s="1371" t="s">
        <v>559</v>
      </c>
      <c r="M160" s="1368"/>
      <c r="N160" s="1368"/>
      <c r="O160" s="1778"/>
      <c r="P160" s="2376"/>
      <c r="Q160" s="2376">
        <v>1</v>
      </c>
      <c r="R160" s="359"/>
      <c r="S160" s="2275" t="str">
        <f>$J160</f>
        <v>9.1.1.1.1.1</v>
      </c>
      <c r="T160" s="288" t="s">
        <v>560</v>
      </c>
      <c r="U160" s="302"/>
      <c r="V160" s="2247"/>
      <c r="W160" s="2248"/>
      <c r="X160" s="2248"/>
      <c r="Y160" s="2248"/>
      <c r="Z160" s="2248"/>
      <c r="AA160" s="2248"/>
      <c r="AB160" s="2248"/>
      <c r="AC160" s="2249"/>
      <c r="AD160" s="2247" t="s">
        <v>599</v>
      </c>
      <c r="AE160" s="2248"/>
      <c r="AF160" s="2248"/>
      <c r="AG160" s="2248"/>
      <c r="AH160" s="2248"/>
      <c r="AI160" s="2248"/>
      <c r="AJ160" s="2248"/>
      <c r="AK160" s="2248"/>
      <c r="AL160" s="2247"/>
      <c r="AM160" s="2248"/>
      <c r="AN160" s="2248"/>
      <c r="AO160" s="2248"/>
      <c r="AP160" s="2248"/>
      <c r="AQ160" s="2248"/>
      <c r="AR160" s="2248"/>
      <c r="AS160" s="2817"/>
      <c r="AT160" s="2249"/>
      <c r="AU160" s="1260" t="s">
        <v>561</v>
      </c>
      <c r="AV160" s="1644"/>
      <c r="AW160" s="1626"/>
      <c r="AX160" s="1626" t="str">
        <f>IF(T160="","",T160)</f>
        <v>Группа потребителей</v>
      </c>
      <c r="AY160" s="1626"/>
      <c r="AZ160" s="1626"/>
      <c r="BA160" s="1637">
        <v>0</v>
      </c>
    </row>
    <row s="1852" customFormat="1" customHeight="1" ht="21">
      <c r="A161" s="1365"/>
      <c r="B161" s="1365"/>
      <c r="C161" s="1365"/>
      <c r="D161" s="1365"/>
      <c r="E161" s="2261" t="s">
        <v>133</v>
      </c>
      <c r="F161" s="2261"/>
      <c r="G161" s="2261"/>
      <c r="H161" s="2261"/>
      <c r="I161" s="2288"/>
      <c r="J161" s="2288"/>
      <c r="K161" s="2258" t="str">
        <f>J160&amp;".1"</f>
        <v>9.1.1.1.1.1.1</v>
      </c>
      <c r="L161" s="1371" t="s">
        <v>562</v>
      </c>
      <c r="M161" s="1368"/>
      <c r="N161" s="1368"/>
      <c r="O161" s="1368"/>
      <c r="P161" s="2376"/>
      <c r="Q161" s="2376"/>
      <c r="R161" s="359">
        <v>1</v>
      </c>
      <c r="S161" s="2275" t="str">
        <f>$K161</f>
        <v>9.1.1.1.1.1.1</v>
      </c>
      <c r="T161" s="1349" t="s">
        <v>600</v>
      </c>
      <c r="U161" s="302"/>
      <c r="V161" s="753"/>
      <c r="W161" s="327"/>
      <c r="X161" s="753"/>
      <c r="Y161" s="1259"/>
      <c r="Z161" s="2604"/>
      <c r="AA161" s="2109" t="s">
        <v>65</v>
      </c>
      <c r="AB161" s="2604"/>
      <c r="AC161" s="2109" t="s">
        <v>65</v>
      </c>
      <c r="AD161" s="753">
        <v>2456</v>
      </c>
      <c r="AE161" s="327"/>
      <c r="AF161" s="753"/>
      <c r="AG161" s="1259"/>
      <c r="AH161" s="2604">
        <v>46023</v>
      </c>
      <c r="AI161" s="2109" t="s">
        <v>65</v>
      </c>
      <c r="AJ161" s="2604">
        <v>46295</v>
      </c>
      <c r="AK161" s="2109" t="s">
        <v>65</v>
      </c>
      <c r="AL161" s="753">
        <v>2686</v>
      </c>
      <c r="AM161" s="327"/>
      <c r="AN161" s="753"/>
      <c r="AO161" s="1259"/>
      <c r="AP161" s="2604">
        <v>46296</v>
      </c>
      <c r="AQ161" s="2109" t="s">
        <v>65</v>
      </c>
      <c r="AR161" s="2604">
        <v>46387</v>
      </c>
      <c r="AS161" s="2109" t="s">
        <v>65</v>
      </c>
      <c r="AT161" s="327"/>
      <c r="AU161" s="2255" t="s">
        <v>563</v>
      </c>
      <c r="AV161" s="1644">
        <f>STRCHECKDATE(V162:AT162)</f>
      </c>
      <c r="AW161" s="1626"/>
      <c r="AX161" s="1626" t="str">
        <f>IF(T161="","",T161)</f>
        <v>вода</v>
      </c>
      <c r="AY161" s="1626"/>
      <c r="AZ161" s="1626"/>
      <c r="BA161" s="1637">
        <v>0</v>
      </c>
    </row>
    <row s="1852" customFormat="1" customHeight="1" ht="0.75">
      <c r="A162" s="1365"/>
      <c r="B162" s="1365"/>
      <c r="C162" s="1365"/>
      <c r="D162" s="1365"/>
      <c r="E162" s="2261" t="s">
        <v>133</v>
      </c>
      <c r="F162" s="2261"/>
      <c r="G162" s="2261"/>
      <c r="H162" s="2261"/>
      <c r="I162" s="2288"/>
      <c r="J162" s="2288"/>
      <c r="K162" s="2258"/>
      <c r="L162" s="1371"/>
      <c r="M162" s="1368"/>
      <c r="N162" s="1368"/>
      <c r="O162" s="1368"/>
      <c r="P162" s="2376"/>
      <c r="Q162" s="2376"/>
      <c r="R162" s="359"/>
      <c r="S162" s="2515"/>
      <c r="T162" s="302"/>
      <c r="U162" s="302"/>
      <c r="V162" s="327"/>
      <c r="W162" s="327"/>
      <c r="X162" s="327"/>
      <c r="Y162" s="330" t="str">
        <f>Z161&amp;"-"&amp;AB161</f>
        <v>-</v>
      </c>
      <c r="Z162" s="2311"/>
      <c r="AA162" s="2109"/>
      <c r="AB162" s="2311"/>
      <c r="AC162" s="2109"/>
      <c r="AD162" s="327"/>
      <c r="AE162" s="327"/>
      <c r="AF162" s="327"/>
      <c r="AG162" s="330" t="str">
        <f>AH161&amp;"-"&amp;AJ161</f>
        <v>46023-46295</v>
      </c>
      <c r="AH162" s="2311"/>
      <c r="AI162" s="2109"/>
      <c r="AJ162" s="2311"/>
      <c r="AK162" s="2109"/>
      <c r="AL162" s="327"/>
      <c r="AM162" s="327"/>
      <c r="AN162" s="327"/>
      <c r="AO162" s="330" t="str">
        <f>AP161&amp;"-"&amp;AR161</f>
        <v>46296-46387</v>
      </c>
      <c r="AP162" s="2311"/>
      <c r="AQ162" s="2109"/>
      <c r="AR162" s="2311"/>
      <c r="AS162" s="2109"/>
      <c r="AT162" s="327"/>
      <c r="AU162" s="2256"/>
      <c r="AV162" s="1644"/>
      <c r="AW162" s="1626"/>
      <c r="AX162" s="1626" t="str">
        <f>IF(T162="","",T162)</f>
        <v/>
      </c>
      <c r="AY162" s="1626"/>
      <c r="AZ162" s="1626"/>
      <c r="BA162" s="1637">
        <v>0</v>
      </c>
    </row>
    <row s="1852" customFormat="1" customHeight="1" ht="15">
      <c r="A163" s="1365"/>
      <c r="B163" s="1365"/>
      <c r="C163" s="1365"/>
      <c r="D163" s="1365"/>
      <c r="E163" s="2261" t="s">
        <v>133</v>
      </c>
      <c r="F163" s="2261"/>
      <c r="G163" s="2261"/>
      <c r="H163" s="2261"/>
      <c r="I163" s="2288"/>
      <c r="J163" s="2258"/>
      <c r="K163" s="1365"/>
      <c r="L163" s="1371"/>
      <c r="M163" s="1368"/>
      <c r="N163" s="1368"/>
      <c r="O163" s="1778"/>
      <c r="P163" s="2376"/>
      <c r="Q163" s="2376"/>
      <c r="R163" s="358"/>
      <c r="S163" s="2655"/>
      <c r="T163" s="2683" t="s">
        <v>564</v>
      </c>
      <c r="U163" s="2657"/>
      <c r="V163" s="2657"/>
      <c r="W163" s="2657"/>
      <c r="X163" s="2657"/>
      <c r="Y163" s="2657"/>
      <c r="Z163" s="2657"/>
      <c r="AA163" s="2657"/>
      <c r="AB163" s="2657"/>
      <c r="AC163" s="2657"/>
      <c r="AD163" s="2657"/>
      <c r="AE163" s="2657"/>
      <c r="AF163" s="2657"/>
      <c r="AG163" s="2657"/>
      <c r="AH163" s="2657"/>
      <c r="AI163" s="2657"/>
      <c r="AJ163" s="2657"/>
      <c r="AK163" s="2657"/>
      <c r="AL163" s="2658"/>
      <c r="AM163" s="2658"/>
      <c r="AN163" s="2658"/>
      <c r="AO163" s="2658"/>
      <c r="AP163" s="2658"/>
      <c r="AQ163" s="2658"/>
      <c r="AR163" s="2658"/>
      <c r="AS163" s="2835"/>
      <c r="AT163" s="2659"/>
      <c r="AU163" s="2257"/>
      <c r="AV163" s="1644"/>
      <c r="AW163" s="1626"/>
      <c r="AX163" s="1626" t="str">
        <f>IF(T163="","",T163)</f>
        <v>Добавить вид теплоносителя (параметры теплоносителя)</v>
      </c>
      <c r="AY163" s="1626"/>
      <c r="AZ163" s="1626"/>
      <c r="BA163" s="1637">
        <v>0</v>
      </c>
    </row>
    <row s="1852" customFormat="1" customHeight="1" ht="15">
      <c r="A164" s="1365"/>
      <c r="B164" s="1365"/>
      <c r="C164" s="1365"/>
      <c r="D164" s="1365"/>
      <c r="E164" s="2261" t="s">
        <v>133</v>
      </c>
      <c r="F164" s="2261"/>
      <c r="G164" s="2261"/>
      <c r="H164" s="2261"/>
      <c r="I164" s="2258"/>
      <c r="J164" s="1365"/>
      <c r="K164" s="1365"/>
      <c r="L164" s="1371"/>
      <c r="M164" s="1368"/>
      <c r="N164" s="1778"/>
      <c r="O164" s="1778"/>
      <c r="P164" s="2376"/>
      <c r="Q164" s="2376"/>
      <c r="R164" s="358"/>
      <c r="S164" s="2655"/>
      <c r="T164" s="2684" t="s">
        <v>565</v>
      </c>
      <c r="U164" s="2657"/>
      <c r="V164" s="2657"/>
      <c r="W164" s="2657"/>
      <c r="X164" s="2657"/>
      <c r="Y164" s="2657"/>
      <c r="Z164" s="2657"/>
      <c r="AA164" s="2657"/>
      <c r="AB164" s="2657"/>
      <c r="AC164" s="2661"/>
      <c r="AD164" s="2657"/>
      <c r="AE164" s="2657"/>
      <c r="AF164" s="2657"/>
      <c r="AG164" s="2657"/>
      <c r="AH164" s="2657"/>
      <c r="AI164" s="2657"/>
      <c r="AJ164" s="2657"/>
      <c r="AK164" s="2661"/>
      <c r="AL164" s="2658"/>
      <c r="AM164" s="2658"/>
      <c r="AN164" s="2658"/>
      <c r="AO164" s="2658"/>
      <c r="AP164" s="2658"/>
      <c r="AQ164" s="2658"/>
      <c r="AR164" s="2658"/>
      <c r="AS164" s="2836"/>
      <c r="AT164" s="2657"/>
      <c r="AU164" s="2663"/>
      <c r="AV164" s="1644"/>
      <c r="AW164" s="1626"/>
      <c r="AX164" s="1626" t="str">
        <f>IF(T164="","",T164)</f>
        <v>Добавить группу потребителей</v>
      </c>
      <c r="AY164" s="1626"/>
      <c r="AZ164" s="1626"/>
      <c r="BA164" s="1637">
        <v>0</v>
      </c>
    </row>
    <row s="1852" customFormat="1" customHeight="1" ht="14.25">
      <c r="A165" s="1365"/>
      <c r="B165" s="1365"/>
      <c r="C165" s="1365"/>
      <c r="D165" s="1365"/>
      <c r="E165" s="2261" t="s">
        <v>133</v>
      </c>
      <c r="F165" s="2261"/>
      <c r="G165" s="2261"/>
      <c r="H165" s="2260"/>
      <c r="I165" s="1365"/>
      <c r="J165" s="1365"/>
      <c r="K165" s="1365"/>
      <c r="L165" s="1371"/>
      <c r="M165" s="1367"/>
      <c r="N165" s="1367"/>
      <c r="O165" s="1368"/>
      <c r="P165" s="1825"/>
      <c r="Q165" s="377"/>
      <c r="R165" s="357"/>
      <c r="S165" s="2655"/>
      <c r="T165" s="2685" t="s">
        <v>566</v>
      </c>
      <c r="U165" s="2657"/>
      <c r="V165" s="2657"/>
      <c r="W165" s="2657"/>
      <c r="X165" s="2657"/>
      <c r="Y165" s="2657"/>
      <c r="Z165" s="2657"/>
      <c r="AA165" s="2657"/>
      <c r="AB165" s="2657"/>
      <c r="AC165" s="2661"/>
      <c r="AD165" s="2657"/>
      <c r="AE165" s="2657"/>
      <c r="AF165" s="2657"/>
      <c r="AG165" s="2657"/>
      <c r="AH165" s="2657"/>
      <c r="AI165" s="2657"/>
      <c r="AJ165" s="2657"/>
      <c r="AK165" s="2661"/>
      <c r="AL165" s="2658"/>
      <c r="AM165" s="2658"/>
      <c r="AN165" s="2658"/>
      <c r="AO165" s="2658"/>
      <c r="AP165" s="2658"/>
      <c r="AQ165" s="2658"/>
      <c r="AR165" s="2658"/>
      <c r="AS165" s="2836"/>
      <c r="AT165" s="2657"/>
      <c r="AU165" s="2663"/>
      <c r="AV165" s="1644"/>
      <c r="AW165" s="1626"/>
      <c r="AX165" s="1626" t="str">
        <f>IF(T165="","",T165)</f>
        <v>Добавить схему подключения</v>
      </c>
      <c r="AY165" s="1626"/>
      <c r="AZ165" s="1626"/>
      <c r="BA165" s="1637">
        <v>0</v>
      </c>
    </row>
    <row s="624" customFormat="1" customHeight="1" ht="0.75">
      <c r="A166" s="1345"/>
      <c r="B166" s="1345"/>
      <c r="C166" s="1345"/>
      <c r="D166" s="1345"/>
      <c r="E166" s="2261" t="s">
        <v>133</v>
      </c>
      <c r="F166" s="2261"/>
      <c r="G166" s="2260"/>
      <c r="H166" s="1345"/>
      <c r="I166" s="1345"/>
      <c r="J166" s="1345"/>
      <c r="K166" s="1345"/>
      <c r="L166" s="1547"/>
      <c r="M166" s="1317"/>
      <c r="N166" s="1317"/>
      <c r="O166" s="1644"/>
      <c r="P166" s="1318"/>
      <c r="Q166" s="1346"/>
      <c r="R166" s="1318"/>
      <c r="S166" s="1320"/>
      <c r="T166" s="1321" t="s">
        <v>244</v>
      </c>
      <c r="U166" s="1322"/>
      <c r="V166" s="1322"/>
      <c r="W166" s="1322"/>
      <c r="X166" s="1322"/>
      <c r="Y166" s="1322"/>
      <c r="Z166" s="1322"/>
      <c r="AA166" s="1322"/>
      <c r="AB166" s="1322"/>
      <c r="AC166" s="1322"/>
      <c r="AD166" s="1322"/>
      <c r="AE166" s="1322"/>
      <c r="AF166" s="1322"/>
      <c r="AG166" s="1322"/>
      <c r="AH166" s="1322"/>
      <c r="AI166" s="1322"/>
      <c r="AJ166" s="1322"/>
      <c r="AK166" s="1322"/>
      <c r="AL166" s="1322"/>
      <c r="AM166" s="1322"/>
      <c r="AN166" s="1322"/>
      <c r="AO166" s="1322"/>
      <c r="AP166" s="1322"/>
      <c r="AQ166" s="1322"/>
      <c r="AR166" s="1322"/>
      <c r="AS166" s="1322"/>
      <c r="AT166" s="1322"/>
      <c r="AU166" s="1322"/>
      <c r="AV166" s="1644"/>
      <c r="AW166" s="1626"/>
      <c r="AX166" s="1626" t="str">
        <f>IF(T166="","",T166)</f>
        <v>Добавить источник для дифференциации</v>
      </c>
      <c r="AY166" s="1626"/>
      <c r="AZ166" s="1626"/>
      <c r="BA166" s="1644">
        <v>0</v>
      </c>
    </row>
    <row s="624" customFormat="1" customHeight="1" ht="0.75">
      <c r="A167" s="1345"/>
      <c r="B167" s="1345"/>
      <c r="C167" s="1345"/>
      <c r="D167" s="1345"/>
      <c r="E167" s="2261" t="s">
        <v>133</v>
      </c>
      <c r="F167" s="2260"/>
      <c r="G167" s="1345"/>
      <c r="H167" s="1345"/>
      <c r="I167" s="1345"/>
      <c r="J167" s="1345"/>
      <c r="K167" s="1345"/>
      <c r="L167" s="1547"/>
      <c r="M167" s="1323"/>
      <c r="N167" s="1323"/>
      <c r="O167" s="1644"/>
      <c r="P167" s="1318"/>
      <c r="Q167" s="1346"/>
      <c r="R167" s="1318"/>
      <c r="S167" s="1324"/>
      <c r="T167" s="1325" t="s">
        <v>245</v>
      </c>
      <c r="U167" s="1326"/>
      <c r="V167" s="1326"/>
      <c r="W167" s="1326"/>
      <c r="X167" s="1326"/>
      <c r="Y167" s="1326"/>
      <c r="Z167" s="1326"/>
      <c r="AA167" s="1326"/>
      <c r="AB167" s="1326"/>
      <c r="AC167" s="1326"/>
      <c r="AD167" s="1326"/>
      <c r="AE167" s="1326"/>
      <c r="AF167" s="1326"/>
      <c r="AG167" s="1326"/>
      <c r="AH167" s="1326"/>
      <c r="AI167" s="1326"/>
      <c r="AJ167" s="1326"/>
      <c r="AK167" s="1326"/>
      <c r="AL167" s="1326"/>
      <c r="AM167" s="1326"/>
      <c r="AN167" s="1326"/>
      <c r="AO167" s="1326"/>
      <c r="AP167" s="1326"/>
      <c r="AQ167" s="1326"/>
      <c r="AR167" s="1326"/>
      <c r="AS167" s="1326"/>
      <c r="AT167" s="1326"/>
      <c r="AU167" s="1326"/>
      <c r="AV167" s="1644"/>
      <c r="AW167" s="1626"/>
      <c r="AX167" s="1626" t="str">
        <f>IF(T167="","",T167)</f>
        <v>Добавить централизованную систему для дифференциации</v>
      </c>
      <c r="AY167" s="1626"/>
      <c r="AZ167" s="1626"/>
      <c r="BA167" s="1644">
        <v>0</v>
      </c>
    </row>
    <row s="624" customFormat="1" customHeight="1" ht="0.75">
      <c r="A168" s="1345"/>
      <c r="B168" s="1345"/>
      <c r="C168" s="1345"/>
      <c r="D168" s="1345"/>
      <c r="E168" s="2260" t="s">
        <v>133</v>
      </c>
      <c r="F168" s="1345"/>
      <c r="G168" s="1345"/>
      <c r="H168" s="1345"/>
      <c r="I168" s="1345"/>
      <c r="J168" s="1345"/>
      <c r="K168" s="1345"/>
      <c r="L168" s="1547"/>
      <c r="M168" s="1323"/>
      <c r="N168" s="1323"/>
      <c r="O168" s="1644"/>
      <c r="P168" s="1318"/>
      <c r="Q168" s="1346"/>
      <c r="R168" s="1318"/>
      <c r="S168" s="1324"/>
      <c r="T168" s="1327" t="s">
        <v>246</v>
      </c>
      <c r="U168" s="1326"/>
      <c r="V168" s="1326"/>
      <c r="W168" s="1326"/>
      <c r="X168" s="1326"/>
      <c r="Y168" s="1326"/>
      <c r="Z168" s="1326"/>
      <c r="AA168" s="1326"/>
      <c r="AB168" s="1326"/>
      <c r="AC168" s="1326"/>
      <c r="AD168" s="1326"/>
      <c r="AE168" s="1326"/>
      <c r="AF168" s="1326"/>
      <c r="AG168" s="1326"/>
      <c r="AH168" s="1326"/>
      <c r="AI168" s="1326"/>
      <c r="AJ168" s="1326"/>
      <c r="AK168" s="1326"/>
      <c r="AL168" s="1326"/>
      <c r="AM168" s="1326"/>
      <c r="AN168" s="1326"/>
      <c r="AO168" s="1326"/>
      <c r="AP168" s="1326"/>
      <c r="AQ168" s="1326"/>
      <c r="AR168" s="1326"/>
      <c r="AS168" s="1326"/>
      <c r="AT168" s="1326"/>
      <c r="AU168" s="1326"/>
      <c r="AV168" s="1644"/>
      <c r="AW168" s="1626"/>
      <c r="AX168" s="1626" t="str">
        <f>IF(T168="","",T168)</f>
        <v>Добавить территорию для дифференциации</v>
      </c>
      <c r="AY168" s="1626"/>
      <c r="AZ168" s="1626"/>
      <c r="BA168" s="1644">
        <v>0</v>
      </c>
    </row>
    <row s="1852" customFormat="1" customHeight="1" ht="21">
      <c r="A169" s="1365" t="s">
        <v>279</v>
      </c>
      <c r="B169" s="1365"/>
      <c r="C169" s="1365"/>
      <c r="D169" s="1365"/>
      <c r="E169" s="2260" t="s">
        <v>143</v>
      </c>
      <c r="F169" s="1365"/>
      <c r="G169" s="1365"/>
      <c r="H169" s="1365"/>
      <c r="I169" s="1365"/>
      <c r="J169" s="1365"/>
      <c r="K169" s="1365"/>
      <c r="L169" s="1371"/>
      <c r="M169" s="1367"/>
      <c r="N169" s="1367"/>
      <c r="O169" s="1367"/>
      <c r="P169" s="2399"/>
      <c r="Q169" s="1825"/>
      <c r="R169" s="357"/>
      <c r="S169" s="2275" t="str">
        <f>INDEX(PT_DIFFERENTIATION_NUM_NTAR,MATCH(A169,PT_DIFFERENTIATION_NTAR_ID,0))</f>
        <v>10</v>
      </c>
      <c r="T169" s="1527" t="s">
        <v>205</v>
      </c>
      <c r="U169" s="302"/>
      <c r="V169" s="2244"/>
      <c r="W169" s="2245"/>
      <c r="X169" s="2245"/>
      <c r="Y169" s="2245"/>
      <c r="Z169" s="2245"/>
      <c r="AA169" s="2245"/>
      <c r="AB169" s="2245"/>
      <c r="AC169" s="2246"/>
      <c r="AD169" s="2244" t="str">
        <f>INDEX(PT_DIFFERENTIATION_NTAR,MATCH(A169,PT_DIFFERENTIATION_NTAR_ID,0))</f>
        <v>Тариф на тепловую энергию</v>
      </c>
      <c r="AE169" s="2245"/>
      <c r="AF169" s="2245"/>
      <c r="AG169" s="2245"/>
      <c r="AH169" s="2245"/>
      <c r="AI169" s="2245"/>
      <c r="AJ169" s="2245"/>
      <c r="AK169" s="2245"/>
      <c r="AL169" s="2244"/>
      <c r="AM169" s="2245"/>
      <c r="AN169" s="2245"/>
      <c r="AO169" s="2245"/>
      <c r="AP169" s="2245"/>
      <c r="AQ169" s="2245"/>
      <c r="AR169" s="2245"/>
      <c r="AS169" s="2816"/>
      <c r="AT169" s="2246"/>
      <c r="AU169" s="1260" t="s">
        <v>549</v>
      </c>
      <c r="AV169" s="1644"/>
      <c r="AW169" s="1626"/>
      <c r="AX169" s="1626" t="str">
        <f>IF(T169="","",T169)</f>
        <v>Наименование тарифа</v>
      </c>
      <c r="AY169" s="1626"/>
      <c r="AZ169" s="1626"/>
      <c r="BA169" s="1637">
        <v>0</v>
      </c>
    </row>
    <row s="1852" customFormat="1" customHeight="1" ht="21">
      <c r="A170" s="1365"/>
      <c r="B170" s="1365" t="s">
        <v>280</v>
      </c>
      <c r="C170" s="1365"/>
      <c r="D170" s="1365"/>
      <c r="E170" s="2261" t="s">
        <v>138</v>
      </c>
      <c r="F170" s="2260">
        <v>1</v>
      </c>
      <c r="G170" s="1365"/>
      <c r="H170" s="1365"/>
      <c r="I170" s="1365"/>
      <c r="J170" s="1365"/>
      <c r="K170" s="1365"/>
      <c r="L170" s="1371"/>
      <c r="M170" s="1367"/>
      <c r="N170" s="1367"/>
      <c r="O170" s="1367"/>
      <c r="P170" s="2127"/>
      <c r="Q170" s="354"/>
      <c r="R170" s="355"/>
      <c r="S170" s="2275" t="str">
        <f>INDEX(PT_DIFFERENTIATION_NUM_TER,MATCH(B170,PT_DIFFERENTIATION_TER_ID,0))</f>
        <v>10.1</v>
      </c>
      <c r="T170" s="1524" t="s">
        <v>550</v>
      </c>
      <c r="U170" s="302"/>
      <c r="V170" s="2244"/>
      <c r="W170" s="2245"/>
      <c r="X170" s="2245"/>
      <c r="Y170" s="2245"/>
      <c r="Z170" s="2245"/>
      <c r="AA170" s="2245"/>
      <c r="AB170" s="2245"/>
      <c r="AC170" s="2246"/>
      <c r="AD170" s="2244" t="str">
        <f>INDEX(PT_DIFFERENTIATION_TER,MATCH(B170,PT_DIFFERENTIATION_TER_ID,0))</f>
        <v>Территория 10</v>
      </c>
      <c r="AE170" s="2245"/>
      <c r="AF170" s="2245"/>
      <c r="AG170" s="2245"/>
      <c r="AH170" s="2245"/>
      <c r="AI170" s="2245"/>
      <c r="AJ170" s="2245"/>
      <c r="AK170" s="2245"/>
      <c r="AL170" s="2244"/>
      <c r="AM170" s="2245"/>
      <c r="AN170" s="2245"/>
      <c r="AO170" s="2245"/>
      <c r="AP170" s="2245"/>
      <c r="AQ170" s="2245"/>
      <c r="AR170" s="2245"/>
      <c r="AS170" s="2816"/>
      <c r="AT170" s="2246"/>
      <c r="AU170" s="1260" t="s">
        <v>551</v>
      </c>
      <c r="AV170" s="1644"/>
      <c r="AW170" s="1626"/>
      <c r="AX170" s="1626" t="str">
        <f>IF(T170="","",T170)</f>
        <v>Территория действия тарифа</v>
      </c>
      <c r="AY170" s="1626"/>
      <c r="AZ170" s="1626"/>
      <c r="BA170" s="1637">
        <v>0</v>
      </c>
    </row>
    <row s="1852" customFormat="1" customHeight="1" ht="23.25">
      <c r="A171" s="1365"/>
      <c r="B171" s="1365"/>
      <c r="C171" s="1365" t="s">
        <v>281</v>
      </c>
      <c r="D171" s="1365"/>
      <c r="E171" s="2261" t="s">
        <v>138</v>
      </c>
      <c r="F171" s="2261"/>
      <c r="G171" s="2260">
        <v>1</v>
      </c>
      <c r="H171" s="1365"/>
      <c r="I171" s="1365"/>
      <c r="J171" s="1365"/>
      <c r="K171" s="1365"/>
      <c r="L171" s="1371"/>
      <c r="M171" s="1367"/>
      <c r="N171" s="1367"/>
      <c r="O171" s="1367"/>
      <c r="P171" s="356"/>
      <c r="Q171" s="354"/>
      <c r="R171" s="355"/>
      <c r="S171" s="2275" t="str">
        <f>INDEX(PT_DIFFERENTIATION_NUM_CS,MATCH(C171,PT_DIFFERENTIATION_CS_ID,0))</f>
        <v>10.1.1</v>
      </c>
      <c r="T171" s="311" t="s">
        <v>552</v>
      </c>
      <c r="U171" s="302"/>
      <c r="V171" s="2244"/>
      <c r="W171" s="2245"/>
      <c r="X171" s="2245"/>
      <c r="Y171" s="2245"/>
      <c r="Z171" s="2245"/>
      <c r="AA171" s="2245"/>
      <c r="AB171" s="2245"/>
      <c r="AC171" s="2246"/>
      <c r="AD171" s="2244" t="str">
        <f>INDEX(PT_DIFFERENTIATION_CS,MATCH(C171,PT_DIFFERENTIATION_CS_ID,0))</f>
        <v>без дифференциации</v>
      </c>
      <c r="AE171" s="2245"/>
      <c r="AF171" s="2245"/>
      <c r="AG171" s="2245"/>
      <c r="AH171" s="2245"/>
      <c r="AI171" s="2245"/>
      <c r="AJ171" s="2245"/>
      <c r="AK171" s="2245"/>
      <c r="AL171" s="2244"/>
      <c r="AM171" s="2245"/>
      <c r="AN171" s="2245"/>
      <c r="AO171" s="2245"/>
      <c r="AP171" s="2245"/>
      <c r="AQ171" s="2245"/>
      <c r="AR171" s="2245"/>
      <c r="AS171" s="2816"/>
      <c r="AT171" s="2246"/>
      <c r="AU171" s="1260" t="s">
        <v>553</v>
      </c>
      <c r="AV171" s="1644"/>
      <c r="AW171" s="1626"/>
      <c r="AX171" s="1626" t="str">
        <f>IF(T171="","",T171)</f>
        <v>Наименование системы теплоснабжения </v>
      </c>
      <c r="AY171" s="1626"/>
      <c r="AZ171" s="1626"/>
      <c r="BA171" s="1637">
        <v>0</v>
      </c>
    </row>
    <row s="1852" customFormat="1" customHeight="1" ht="21">
      <c r="A172" s="1365"/>
      <c r="B172" s="1365"/>
      <c r="C172" s="1365"/>
      <c r="D172" s="1365" t="s">
        <v>282</v>
      </c>
      <c r="E172" s="2261" t="s">
        <v>138</v>
      </c>
      <c r="F172" s="2261"/>
      <c r="G172" s="2261"/>
      <c r="H172" s="2260">
        <v>1</v>
      </c>
      <c r="I172" s="1365"/>
      <c r="J172" s="1365"/>
      <c r="K172" s="1365"/>
      <c r="L172" s="1371"/>
      <c r="M172" s="1367"/>
      <c r="N172" s="1367"/>
      <c r="O172" s="1367"/>
      <c r="P172" s="356"/>
      <c r="Q172" s="354"/>
      <c r="R172" s="355"/>
      <c r="S172" s="2275" t="str">
        <f>INDEX(PT_DIFFERENTIATION_NUM_IST_TE,MATCH(D172,PT_DIFFERENTIATION_IST_TE_ID,0))</f>
        <v>10.1.1.1</v>
      </c>
      <c r="T172" s="312" t="s">
        <v>554</v>
      </c>
      <c r="U172" s="302"/>
      <c r="V172" s="2244"/>
      <c r="W172" s="2245"/>
      <c r="X172" s="2245"/>
      <c r="Y172" s="2245"/>
      <c r="Z172" s="2245"/>
      <c r="AA172" s="2245"/>
      <c r="AB172" s="2245"/>
      <c r="AC172" s="2246"/>
      <c r="AD172" s="2244" t="str">
        <f>INDEX(PT_DIFFERENTIATION_IST_TE,MATCH(D172,PT_DIFFERENTIATION_IST_TE_ID,0))</f>
        <v>без дифференциации</v>
      </c>
      <c r="AE172" s="2245"/>
      <c r="AF172" s="2245"/>
      <c r="AG172" s="2245"/>
      <c r="AH172" s="2245"/>
      <c r="AI172" s="2245"/>
      <c r="AJ172" s="2245"/>
      <c r="AK172" s="2245"/>
      <c r="AL172" s="2244"/>
      <c r="AM172" s="2245"/>
      <c r="AN172" s="2245"/>
      <c r="AO172" s="2245"/>
      <c r="AP172" s="2245"/>
      <c r="AQ172" s="2245"/>
      <c r="AR172" s="2245"/>
      <c r="AS172" s="2816"/>
      <c r="AT172" s="2246"/>
      <c r="AU172" s="1260" t="s">
        <v>555</v>
      </c>
      <c r="AV172" s="1644"/>
      <c r="AW172" s="1626"/>
      <c r="AX172" s="1626" t="str">
        <f>IF(T172="","",T172)</f>
        <v>Источник тепловой энергии  </v>
      </c>
      <c r="AY172" s="1626"/>
      <c r="AZ172" s="1626"/>
      <c r="BA172" s="1637">
        <v>0</v>
      </c>
    </row>
    <row s="1852" customFormat="1" customHeight="1" ht="47.25">
      <c r="A173" s="1365"/>
      <c r="B173" s="1365"/>
      <c r="C173" s="1365"/>
      <c r="D173" s="1365"/>
      <c r="E173" s="2261" t="s">
        <v>138</v>
      </c>
      <c r="F173" s="2261"/>
      <c r="G173" s="2261"/>
      <c r="H173" s="2261"/>
      <c r="I173" s="2258" t="str">
        <f>S172&amp;".1"</f>
        <v>10.1.1.1.1</v>
      </c>
      <c r="J173" s="1365"/>
      <c r="K173" s="1365"/>
      <c r="L173" s="1371" t="s">
        <v>556</v>
      </c>
      <c r="M173" s="1368"/>
      <c r="N173" s="1778"/>
      <c r="O173" s="1778"/>
      <c r="P173" s="2376">
        <v>1</v>
      </c>
      <c r="Q173" s="2376"/>
      <c r="R173" s="358"/>
      <c r="S173" s="2275" t="str">
        <f>$I173</f>
        <v>10.1.1.1.1</v>
      </c>
      <c r="T173" s="287" t="s">
        <v>557</v>
      </c>
      <c r="U173" s="302"/>
      <c r="V173" s="2247"/>
      <c r="W173" s="2248"/>
      <c r="X173" s="2248"/>
      <c r="Y173" s="2248"/>
      <c r="Z173" s="2248"/>
      <c r="AA173" s="2248"/>
      <c r="AB173" s="2248"/>
      <c r="AC173" s="2249"/>
      <c r="AD173" s="2247" t="s">
        <v>599</v>
      </c>
      <c r="AE173" s="2248"/>
      <c r="AF173" s="2248"/>
      <c r="AG173" s="2248"/>
      <c r="AH173" s="2248"/>
      <c r="AI173" s="2248"/>
      <c r="AJ173" s="2248"/>
      <c r="AK173" s="2248"/>
      <c r="AL173" s="2247"/>
      <c r="AM173" s="2248"/>
      <c r="AN173" s="2248"/>
      <c r="AO173" s="2248"/>
      <c r="AP173" s="2248"/>
      <c r="AQ173" s="2248"/>
      <c r="AR173" s="2248"/>
      <c r="AS173" s="2817"/>
      <c r="AT173" s="2249"/>
      <c r="AU173" s="1260" t="s">
        <v>558</v>
      </c>
      <c r="AV173" s="1644"/>
      <c r="AW173" s="1626"/>
      <c r="AX173" s="1626" t="str">
        <f>IF(T173="","",T173)</f>
        <v>Схема подключения теплопотребляющей установки к коллектору источника тепловой энергии</v>
      </c>
      <c r="AY173" s="1626"/>
      <c r="AZ173" s="1626"/>
      <c r="BA173" s="1637">
        <v>0</v>
      </c>
    </row>
    <row s="1852" customFormat="1" customHeight="1" ht="21">
      <c r="A174" s="1365"/>
      <c r="B174" s="1365"/>
      <c r="C174" s="1365"/>
      <c r="D174" s="1365"/>
      <c r="E174" s="2261" t="s">
        <v>138</v>
      </c>
      <c r="F174" s="2261"/>
      <c r="G174" s="2261"/>
      <c r="H174" s="2261"/>
      <c r="I174" s="2288"/>
      <c r="J174" s="2258" t="str">
        <f>I173&amp;".1"</f>
        <v>10.1.1.1.1.1</v>
      </c>
      <c r="K174" s="1365"/>
      <c r="L174" s="1371" t="s">
        <v>559</v>
      </c>
      <c r="M174" s="1368"/>
      <c r="N174" s="1368"/>
      <c r="O174" s="1778"/>
      <c r="P174" s="2376"/>
      <c r="Q174" s="2376">
        <v>1</v>
      </c>
      <c r="R174" s="359"/>
      <c r="S174" s="2275" t="str">
        <f>$J174</f>
        <v>10.1.1.1.1.1</v>
      </c>
      <c r="T174" s="288" t="s">
        <v>560</v>
      </c>
      <c r="U174" s="302"/>
      <c r="V174" s="2247"/>
      <c r="W174" s="2248"/>
      <c r="X174" s="2248"/>
      <c r="Y174" s="2248"/>
      <c r="Z174" s="2248"/>
      <c r="AA174" s="2248"/>
      <c r="AB174" s="2248"/>
      <c r="AC174" s="2249"/>
      <c r="AD174" s="2247" t="s">
        <v>599</v>
      </c>
      <c r="AE174" s="2248"/>
      <c r="AF174" s="2248"/>
      <c r="AG174" s="2248"/>
      <c r="AH174" s="2248"/>
      <c r="AI174" s="2248"/>
      <c r="AJ174" s="2248"/>
      <c r="AK174" s="2248"/>
      <c r="AL174" s="2247"/>
      <c r="AM174" s="2248"/>
      <c r="AN174" s="2248"/>
      <c r="AO174" s="2248"/>
      <c r="AP174" s="2248"/>
      <c r="AQ174" s="2248"/>
      <c r="AR174" s="2248"/>
      <c r="AS174" s="2817"/>
      <c r="AT174" s="2249"/>
      <c r="AU174" s="1260" t="s">
        <v>561</v>
      </c>
      <c r="AV174" s="1644"/>
      <c r="AW174" s="1626"/>
      <c r="AX174" s="1626" t="str">
        <f>IF(T174="","",T174)</f>
        <v>Группа потребителей</v>
      </c>
      <c r="AY174" s="1626"/>
      <c r="AZ174" s="1626"/>
      <c r="BA174" s="1637">
        <v>0</v>
      </c>
    </row>
    <row s="1852" customFormat="1" customHeight="1" ht="21">
      <c r="A175" s="1365"/>
      <c r="B175" s="1365"/>
      <c r="C175" s="1365"/>
      <c r="D175" s="1365"/>
      <c r="E175" s="2261" t="s">
        <v>138</v>
      </c>
      <c r="F175" s="2261"/>
      <c r="G175" s="2261"/>
      <c r="H175" s="2261"/>
      <c r="I175" s="2288"/>
      <c r="J175" s="2288"/>
      <c r="K175" s="2258" t="str">
        <f>J174&amp;".1"</f>
        <v>10.1.1.1.1.1.1</v>
      </c>
      <c r="L175" s="1371" t="s">
        <v>562</v>
      </c>
      <c r="M175" s="1368"/>
      <c r="N175" s="1368"/>
      <c r="O175" s="1368"/>
      <c r="P175" s="2376"/>
      <c r="Q175" s="2376"/>
      <c r="R175" s="359">
        <v>1</v>
      </c>
      <c r="S175" s="2275" t="str">
        <f>$K175</f>
        <v>10.1.1.1.1.1.1</v>
      </c>
      <c r="T175" s="1349" t="s">
        <v>600</v>
      </c>
      <c r="U175" s="302"/>
      <c r="V175" s="753"/>
      <c r="W175" s="327"/>
      <c r="X175" s="753"/>
      <c r="Y175" s="1259"/>
      <c r="Z175" s="2604"/>
      <c r="AA175" s="2109" t="s">
        <v>65</v>
      </c>
      <c r="AB175" s="2604"/>
      <c r="AC175" s="2109" t="s">
        <v>65</v>
      </c>
      <c r="AD175" s="753">
        <v>2644</v>
      </c>
      <c r="AE175" s="327"/>
      <c r="AF175" s="753"/>
      <c r="AG175" s="1259"/>
      <c r="AH175" s="2604">
        <v>46023</v>
      </c>
      <c r="AI175" s="2109" t="s">
        <v>65</v>
      </c>
      <c r="AJ175" s="2604">
        <v>46295</v>
      </c>
      <c r="AK175" s="2109" t="s">
        <v>65</v>
      </c>
      <c r="AL175" s="753">
        <v>2892</v>
      </c>
      <c r="AM175" s="327"/>
      <c r="AN175" s="753"/>
      <c r="AO175" s="1259"/>
      <c r="AP175" s="2604">
        <v>46296</v>
      </c>
      <c r="AQ175" s="2109" t="s">
        <v>65</v>
      </c>
      <c r="AR175" s="2604">
        <v>46387</v>
      </c>
      <c r="AS175" s="2109" t="s">
        <v>65</v>
      </c>
      <c r="AT175" s="327"/>
      <c r="AU175" s="2255" t="s">
        <v>563</v>
      </c>
      <c r="AV175" s="1644">
        <f>STRCHECKDATE(V176:AT176)</f>
      </c>
      <c r="AW175" s="1626"/>
      <c r="AX175" s="1626" t="str">
        <f>IF(T175="","",T175)</f>
        <v>вода</v>
      </c>
      <c r="AY175" s="1626"/>
      <c r="AZ175" s="1626"/>
      <c r="BA175" s="1637">
        <v>0</v>
      </c>
    </row>
    <row s="1852" customFormat="1" customHeight="1" ht="0.75">
      <c r="A176" s="1365"/>
      <c r="B176" s="1365"/>
      <c r="C176" s="1365"/>
      <c r="D176" s="1365"/>
      <c r="E176" s="2261" t="s">
        <v>138</v>
      </c>
      <c r="F176" s="2261"/>
      <c r="G176" s="2261"/>
      <c r="H176" s="2261"/>
      <c r="I176" s="2288"/>
      <c r="J176" s="2288"/>
      <c r="K176" s="2258"/>
      <c r="L176" s="1371"/>
      <c r="M176" s="1368"/>
      <c r="N176" s="1368"/>
      <c r="O176" s="1368"/>
      <c r="P176" s="2376"/>
      <c r="Q176" s="2376"/>
      <c r="R176" s="359"/>
      <c r="S176" s="2515"/>
      <c r="T176" s="302"/>
      <c r="U176" s="302"/>
      <c r="V176" s="327"/>
      <c r="W176" s="327"/>
      <c r="X176" s="327"/>
      <c r="Y176" s="330" t="str">
        <f>Z175&amp;"-"&amp;AB175</f>
        <v>-</v>
      </c>
      <c r="Z176" s="2311"/>
      <c r="AA176" s="2109"/>
      <c r="AB176" s="2311"/>
      <c r="AC176" s="2109"/>
      <c r="AD176" s="327"/>
      <c r="AE176" s="327"/>
      <c r="AF176" s="327"/>
      <c r="AG176" s="330" t="str">
        <f>AH175&amp;"-"&amp;AJ175</f>
        <v>46023-46295</v>
      </c>
      <c r="AH176" s="2311"/>
      <c r="AI176" s="2109"/>
      <c r="AJ176" s="2311"/>
      <c r="AK176" s="2109"/>
      <c r="AL176" s="327"/>
      <c r="AM176" s="327"/>
      <c r="AN176" s="327"/>
      <c r="AO176" s="330" t="str">
        <f>AP175&amp;"-"&amp;AR175</f>
        <v>46296-46387</v>
      </c>
      <c r="AP176" s="2311"/>
      <c r="AQ176" s="2109"/>
      <c r="AR176" s="2311"/>
      <c r="AS176" s="2109"/>
      <c r="AT176" s="327"/>
      <c r="AU176" s="2256"/>
      <c r="AV176" s="1644"/>
      <c r="AW176" s="1626"/>
      <c r="AX176" s="1626" t="str">
        <f>IF(T176="","",T176)</f>
        <v/>
      </c>
      <c r="AY176" s="1626"/>
      <c r="AZ176" s="1626"/>
      <c r="BA176" s="1637">
        <v>0</v>
      </c>
    </row>
    <row s="1852" customFormat="1" customHeight="1" ht="15">
      <c r="A177" s="1365"/>
      <c r="B177" s="1365"/>
      <c r="C177" s="1365"/>
      <c r="D177" s="1365"/>
      <c r="E177" s="2261" t="s">
        <v>138</v>
      </c>
      <c r="F177" s="2261"/>
      <c r="G177" s="2261"/>
      <c r="H177" s="2261"/>
      <c r="I177" s="2288"/>
      <c r="J177" s="2258"/>
      <c r="K177" s="1365"/>
      <c r="L177" s="1371"/>
      <c r="M177" s="1368"/>
      <c r="N177" s="1368"/>
      <c r="O177" s="1778"/>
      <c r="P177" s="2376"/>
      <c r="Q177" s="2376"/>
      <c r="R177" s="358"/>
      <c r="S177" s="2655"/>
      <c r="T177" s="2686" t="s">
        <v>564</v>
      </c>
      <c r="U177" s="2657"/>
      <c r="V177" s="2657"/>
      <c r="W177" s="2657"/>
      <c r="X177" s="2657"/>
      <c r="Y177" s="2657"/>
      <c r="Z177" s="2657"/>
      <c r="AA177" s="2657"/>
      <c r="AB177" s="2657"/>
      <c r="AC177" s="2657"/>
      <c r="AD177" s="2657"/>
      <c r="AE177" s="2657"/>
      <c r="AF177" s="2657"/>
      <c r="AG177" s="2657"/>
      <c r="AH177" s="2657"/>
      <c r="AI177" s="2657"/>
      <c r="AJ177" s="2657"/>
      <c r="AK177" s="2657"/>
      <c r="AL177" s="2658"/>
      <c r="AM177" s="2658"/>
      <c r="AN177" s="2658"/>
      <c r="AO177" s="2658"/>
      <c r="AP177" s="2658"/>
      <c r="AQ177" s="2658"/>
      <c r="AR177" s="2658"/>
      <c r="AS177" s="2835"/>
      <c r="AT177" s="2659"/>
      <c r="AU177" s="2257"/>
      <c r="AV177" s="1644"/>
      <c r="AW177" s="1626"/>
      <c r="AX177" s="1626" t="str">
        <f>IF(T177="","",T177)</f>
        <v>Добавить вид теплоносителя (параметры теплоносителя)</v>
      </c>
      <c r="AY177" s="1626"/>
      <c r="AZ177" s="1626"/>
      <c r="BA177" s="1637">
        <v>0</v>
      </c>
    </row>
    <row s="1852" customFormat="1" customHeight="1" ht="15">
      <c r="A178" s="1365"/>
      <c r="B178" s="1365"/>
      <c r="C178" s="1365"/>
      <c r="D178" s="1365"/>
      <c r="E178" s="2261" t="s">
        <v>138</v>
      </c>
      <c r="F178" s="2261"/>
      <c r="G178" s="2261"/>
      <c r="H178" s="2261"/>
      <c r="I178" s="2258"/>
      <c r="J178" s="1365"/>
      <c r="K178" s="1365"/>
      <c r="L178" s="1371"/>
      <c r="M178" s="1368"/>
      <c r="N178" s="1778"/>
      <c r="O178" s="1778"/>
      <c r="P178" s="2376"/>
      <c r="Q178" s="2376"/>
      <c r="R178" s="358"/>
      <c r="S178" s="2655"/>
      <c r="T178" s="2687" t="s">
        <v>565</v>
      </c>
      <c r="U178" s="2657"/>
      <c r="V178" s="2657"/>
      <c r="W178" s="2657"/>
      <c r="X178" s="2657"/>
      <c r="Y178" s="2657"/>
      <c r="Z178" s="2657"/>
      <c r="AA178" s="2657"/>
      <c r="AB178" s="2657"/>
      <c r="AC178" s="2661"/>
      <c r="AD178" s="2657"/>
      <c r="AE178" s="2657"/>
      <c r="AF178" s="2657"/>
      <c r="AG178" s="2657"/>
      <c r="AH178" s="2657"/>
      <c r="AI178" s="2657"/>
      <c r="AJ178" s="2657"/>
      <c r="AK178" s="2661"/>
      <c r="AL178" s="2658"/>
      <c r="AM178" s="2658"/>
      <c r="AN178" s="2658"/>
      <c r="AO178" s="2658"/>
      <c r="AP178" s="2658"/>
      <c r="AQ178" s="2658"/>
      <c r="AR178" s="2658"/>
      <c r="AS178" s="2836"/>
      <c r="AT178" s="2657"/>
      <c r="AU178" s="2663"/>
      <c r="AV178" s="1644"/>
      <c r="AW178" s="1626"/>
      <c r="AX178" s="1626" t="str">
        <f>IF(T178="","",T178)</f>
        <v>Добавить группу потребителей</v>
      </c>
      <c r="AY178" s="1626"/>
      <c r="AZ178" s="1626"/>
      <c r="BA178" s="1637">
        <v>0</v>
      </c>
    </row>
    <row s="1852" customFormat="1" customHeight="1" ht="14.25">
      <c r="A179" s="1365"/>
      <c r="B179" s="1365"/>
      <c r="C179" s="1365"/>
      <c r="D179" s="1365"/>
      <c r="E179" s="2261" t="s">
        <v>138</v>
      </c>
      <c r="F179" s="2261"/>
      <c r="G179" s="2261"/>
      <c r="H179" s="2260"/>
      <c r="I179" s="1365"/>
      <c r="J179" s="1365"/>
      <c r="K179" s="1365"/>
      <c r="L179" s="1371"/>
      <c r="M179" s="1367"/>
      <c r="N179" s="1367"/>
      <c r="O179" s="1368"/>
      <c r="P179" s="1825"/>
      <c r="Q179" s="377"/>
      <c r="R179" s="357"/>
      <c r="S179" s="2655"/>
      <c r="T179" s="2688" t="s">
        <v>566</v>
      </c>
      <c r="U179" s="2657"/>
      <c r="V179" s="2657"/>
      <c r="W179" s="2657"/>
      <c r="X179" s="2657"/>
      <c r="Y179" s="2657"/>
      <c r="Z179" s="2657"/>
      <c r="AA179" s="2657"/>
      <c r="AB179" s="2657"/>
      <c r="AC179" s="2661"/>
      <c r="AD179" s="2657"/>
      <c r="AE179" s="2657"/>
      <c r="AF179" s="2657"/>
      <c r="AG179" s="2657"/>
      <c r="AH179" s="2657"/>
      <c r="AI179" s="2657"/>
      <c r="AJ179" s="2657"/>
      <c r="AK179" s="2661"/>
      <c r="AL179" s="2658"/>
      <c r="AM179" s="2658"/>
      <c r="AN179" s="2658"/>
      <c r="AO179" s="2658"/>
      <c r="AP179" s="2658"/>
      <c r="AQ179" s="2658"/>
      <c r="AR179" s="2658"/>
      <c r="AS179" s="2836"/>
      <c r="AT179" s="2657"/>
      <c r="AU179" s="2663"/>
      <c r="AV179" s="1644"/>
      <c r="AW179" s="1626"/>
      <c r="AX179" s="1626" t="str">
        <f>IF(T179="","",T179)</f>
        <v>Добавить схему подключения</v>
      </c>
      <c r="AY179" s="1626"/>
      <c r="AZ179" s="1626"/>
      <c r="BA179" s="1637">
        <v>0</v>
      </c>
    </row>
    <row s="624" customFormat="1" customHeight="1" ht="0.75">
      <c r="A180" s="1345"/>
      <c r="B180" s="1345"/>
      <c r="C180" s="1345"/>
      <c r="D180" s="1345"/>
      <c r="E180" s="2261" t="s">
        <v>138</v>
      </c>
      <c r="F180" s="2261"/>
      <c r="G180" s="2260"/>
      <c r="H180" s="1345"/>
      <c r="I180" s="1345"/>
      <c r="J180" s="1345"/>
      <c r="K180" s="1345"/>
      <c r="L180" s="1547"/>
      <c r="M180" s="1317"/>
      <c r="N180" s="1317"/>
      <c r="O180" s="1644"/>
      <c r="P180" s="1318"/>
      <c r="Q180" s="1346"/>
      <c r="R180" s="1318"/>
      <c r="S180" s="1320"/>
      <c r="T180" s="1321" t="s">
        <v>244</v>
      </c>
      <c r="U180" s="1322"/>
      <c r="V180" s="1322"/>
      <c r="W180" s="1322"/>
      <c r="X180" s="1322"/>
      <c r="Y180" s="1322"/>
      <c r="Z180" s="1322"/>
      <c r="AA180" s="1322"/>
      <c r="AB180" s="1322"/>
      <c r="AC180" s="1322"/>
      <c r="AD180" s="1322"/>
      <c r="AE180" s="1322"/>
      <c r="AF180" s="1322"/>
      <c r="AG180" s="1322"/>
      <c r="AH180" s="1322"/>
      <c r="AI180" s="1322"/>
      <c r="AJ180" s="1322"/>
      <c r="AK180" s="1322"/>
      <c r="AL180" s="1322"/>
      <c r="AM180" s="1322"/>
      <c r="AN180" s="1322"/>
      <c r="AO180" s="1322"/>
      <c r="AP180" s="1322"/>
      <c r="AQ180" s="1322"/>
      <c r="AR180" s="1322"/>
      <c r="AS180" s="1322"/>
      <c r="AT180" s="1322"/>
      <c r="AU180" s="1322"/>
      <c r="AV180" s="1644"/>
      <c r="AW180" s="1626"/>
      <c r="AX180" s="1626" t="str">
        <f>IF(T180="","",T180)</f>
        <v>Добавить источник для дифференциации</v>
      </c>
      <c r="AY180" s="1626"/>
      <c r="AZ180" s="1626"/>
      <c r="BA180" s="1644">
        <v>0</v>
      </c>
    </row>
    <row s="624" customFormat="1" customHeight="1" ht="0.75">
      <c r="A181" s="1345"/>
      <c r="B181" s="1345"/>
      <c r="C181" s="1345"/>
      <c r="D181" s="1345"/>
      <c r="E181" s="2261" t="s">
        <v>138</v>
      </c>
      <c r="F181" s="2260"/>
      <c r="G181" s="1345"/>
      <c r="H181" s="1345"/>
      <c r="I181" s="1345"/>
      <c r="J181" s="1345"/>
      <c r="K181" s="1345"/>
      <c r="L181" s="1547"/>
      <c r="M181" s="1323"/>
      <c r="N181" s="1323"/>
      <c r="O181" s="1644"/>
      <c r="P181" s="1318"/>
      <c r="Q181" s="1346"/>
      <c r="R181" s="1318"/>
      <c r="S181" s="1324"/>
      <c r="T181" s="1325" t="s">
        <v>245</v>
      </c>
      <c r="U181" s="1326"/>
      <c r="V181" s="1326"/>
      <c r="W181" s="1326"/>
      <c r="X181" s="1326"/>
      <c r="Y181" s="1326"/>
      <c r="Z181" s="1326"/>
      <c r="AA181" s="1326"/>
      <c r="AB181" s="1326"/>
      <c r="AC181" s="1326"/>
      <c r="AD181" s="1326"/>
      <c r="AE181" s="1326"/>
      <c r="AF181" s="1326"/>
      <c r="AG181" s="1326"/>
      <c r="AH181" s="1326"/>
      <c r="AI181" s="1326"/>
      <c r="AJ181" s="1326"/>
      <c r="AK181" s="1326"/>
      <c r="AL181" s="1326"/>
      <c r="AM181" s="1326"/>
      <c r="AN181" s="1326"/>
      <c r="AO181" s="1326"/>
      <c r="AP181" s="1326"/>
      <c r="AQ181" s="1326"/>
      <c r="AR181" s="1326"/>
      <c r="AS181" s="1326"/>
      <c r="AT181" s="1326"/>
      <c r="AU181" s="1326"/>
      <c r="AV181" s="1644"/>
      <c r="AW181" s="1626"/>
      <c r="AX181" s="1626" t="str">
        <f>IF(T181="","",T181)</f>
        <v>Добавить централизованную систему для дифференциации</v>
      </c>
      <c r="AY181" s="1626"/>
      <c r="AZ181" s="1626"/>
      <c r="BA181" s="1644">
        <v>0</v>
      </c>
    </row>
    <row s="624" customFormat="1" customHeight="1" ht="0.75">
      <c r="A182" s="1345"/>
      <c r="B182" s="1345"/>
      <c r="C182" s="1345"/>
      <c r="D182" s="1345"/>
      <c r="E182" s="2260" t="s">
        <v>138</v>
      </c>
      <c r="F182" s="1345"/>
      <c r="G182" s="1345"/>
      <c r="H182" s="1345"/>
      <c r="I182" s="1345"/>
      <c r="J182" s="1345"/>
      <c r="K182" s="1345"/>
      <c r="L182" s="1547"/>
      <c r="M182" s="1323"/>
      <c r="N182" s="1323"/>
      <c r="O182" s="1644"/>
      <c r="P182" s="1318"/>
      <c r="Q182" s="1346"/>
      <c r="R182" s="1318"/>
      <c r="S182" s="1324"/>
      <c r="T182" s="1327" t="s">
        <v>246</v>
      </c>
      <c r="U182" s="1326"/>
      <c r="V182" s="1326"/>
      <c r="W182" s="1326"/>
      <c r="X182" s="1326"/>
      <c r="Y182" s="1326"/>
      <c r="Z182" s="1326"/>
      <c r="AA182" s="1326"/>
      <c r="AB182" s="1326"/>
      <c r="AC182" s="1326"/>
      <c r="AD182" s="1326"/>
      <c r="AE182" s="1326"/>
      <c r="AF182" s="1326"/>
      <c r="AG182" s="1326"/>
      <c r="AH182" s="1326"/>
      <c r="AI182" s="1326"/>
      <c r="AJ182" s="1326"/>
      <c r="AK182" s="1326"/>
      <c r="AL182" s="1326"/>
      <c r="AM182" s="1326"/>
      <c r="AN182" s="1326"/>
      <c r="AO182" s="1326"/>
      <c r="AP182" s="1326"/>
      <c r="AQ182" s="1326"/>
      <c r="AR182" s="1326"/>
      <c r="AS182" s="1326"/>
      <c r="AT182" s="1326"/>
      <c r="AU182" s="1326"/>
      <c r="AV182" s="1644"/>
      <c r="AW182" s="1626"/>
      <c r="AX182" s="1626" t="str">
        <f>IF(T182="","",T182)</f>
        <v>Добавить территорию для дифференциации</v>
      </c>
      <c r="AY182" s="1626"/>
      <c r="AZ182" s="1626"/>
      <c r="BA182" s="1644">
        <v>0</v>
      </c>
    </row>
    <row s="1852" customFormat="1" customHeight="1" ht="21">
      <c r="A183" s="1365" t="s">
        <v>283</v>
      </c>
      <c r="B183" s="1365"/>
      <c r="C183" s="1365"/>
      <c r="D183" s="1365"/>
      <c r="E183" s="2260" t="s">
        <v>148</v>
      </c>
      <c r="F183" s="1365"/>
      <c r="G183" s="1365"/>
      <c r="H183" s="1365"/>
      <c r="I183" s="1365"/>
      <c r="J183" s="1365"/>
      <c r="K183" s="1365"/>
      <c r="L183" s="1371"/>
      <c r="M183" s="1367"/>
      <c r="N183" s="1367"/>
      <c r="O183" s="1367"/>
      <c r="P183" s="2399"/>
      <c r="Q183" s="1825"/>
      <c r="R183" s="357"/>
      <c r="S183" s="2275" t="str">
        <f>INDEX(PT_DIFFERENTIATION_NUM_NTAR,MATCH(A183,PT_DIFFERENTIATION_NTAR_ID,0))</f>
        <v>11</v>
      </c>
      <c r="T183" s="1527" t="s">
        <v>205</v>
      </c>
      <c r="U183" s="302"/>
      <c r="V183" s="2244"/>
      <c r="W183" s="2245"/>
      <c r="X183" s="2245"/>
      <c r="Y183" s="2245"/>
      <c r="Z183" s="2245"/>
      <c r="AA183" s="2245"/>
      <c r="AB183" s="2245"/>
      <c r="AC183" s="2246"/>
      <c r="AD183" s="2244" t="str">
        <f>INDEX(PT_DIFFERENTIATION_NTAR,MATCH(A183,PT_DIFFERENTIATION_NTAR_ID,0))</f>
        <v>Тариф на тепловую энергию</v>
      </c>
      <c r="AE183" s="2245"/>
      <c r="AF183" s="2245"/>
      <c r="AG183" s="2245"/>
      <c r="AH183" s="2245"/>
      <c r="AI183" s="2245"/>
      <c r="AJ183" s="2245"/>
      <c r="AK183" s="2245"/>
      <c r="AL183" s="2244"/>
      <c r="AM183" s="2245"/>
      <c r="AN183" s="2245"/>
      <c r="AO183" s="2245"/>
      <c r="AP183" s="2245"/>
      <c r="AQ183" s="2245"/>
      <c r="AR183" s="2245"/>
      <c r="AS183" s="2816"/>
      <c r="AT183" s="2246"/>
      <c r="AU183" s="1260" t="s">
        <v>549</v>
      </c>
      <c r="AV183" s="1644"/>
      <c r="AW183" s="1626"/>
      <c r="AX183" s="1626" t="str">
        <f>IF(T183="","",T183)</f>
        <v>Наименование тарифа</v>
      </c>
      <c r="AY183" s="1626"/>
      <c r="AZ183" s="1626"/>
      <c r="BA183" s="1637">
        <v>0</v>
      </c>
    </row>
    <row s="1852" customFormat="1" customHeight="1" ht="21">
      <c r="A184" s="1365"/>
      <c r="B184" s="1365" t="s">
        <v>284</v>
      </c>
      <c r="C184" s="1365"/>
      <c r="D184" s="1365"/>
      <c r="E184" s="2261" t="s">
        <v>143</v>
      </c>
      <c r="F184" s="2260">
        <v>1</v>
      </c>
      <c r="G184" s="1365"/>
      <c r="H184" s="1365"/>
      <c r="I184" s="1365"/>
      <c r="J184" s="1365"/>
      <c r="K184" s="1365"/>
      <c r="L184" s="1371"/>
      <c r="M184" s="1367"/>
      <c r="N184" s="1367"/>
      <c r="O184" s="1367"/>
      <c r="P184" s="2127"/>
      <c r="Q184" s="354"/>
      <c r="R184" s="355"/>
      <c r="S184" s="2275" t="str">
        <f>INDEX(PT_DIFFERENTIATION_NUM_TER,MATCH(B184,PT_DIFFERENTIATION_TER_ID,0))</f>
        <v>11.1</v>
      </c>
      <c r="T184" s="1524" t="s">
        <v>550</v>
      </c>
      <c r="U184" s="302"/>
      <c r="V184" s="2244"/>
      <c r="W184" s="2245"/>
      <c r="X184" s="2245"/>
      <c r="Y184" s="2245"/>
      <c r="Z184" s="2245"/>
      <c r="AA184" s="2245"/>
      <c r="AB184" s="2245"/>
      <c r="AC184" s="2246"/>
      <c r="AD184" s="2244" t="str">
        <f>INDEX(PT_DIFFERENTIATION_TER,MATCH(B184,PT_DIFFERENTIATION_TER_ID,0))</f>
        <v>Территория 11</v>
      </c>
      <c r="AE184" s="2245"/>
      <c r="AF184" s="2245"/>
      <c r="AG184" s="2245"/>
      <c r="AH184" s="2245"/>
      <c r="AI184" s="2245"/>
      <c r="AJ184" s="2245"/>
      <c r="AK184" s="2245"/>
      <c r="AL184" s="2244"/>
      <c r="AM184" s="2245"/>
      <c r="AN184" s="2245"/>
      <c r="AO184" s="2245"/>
      <c r="AP184" s="2245"/>
      <c r="AQ184" s="2245"/>
      <c r="AR184" s="2245"/>
      <c r="AS184" s="2816"/>
      <c r="AT184" s="2246"/>
      <c r="AU184" s="1260" t="s">
        <v>551</v>
      </c>
      <c r="AV184" s="1644"/>
      <c r="AW184" s="1626"/>
      <c r="AX184" s="1626" t="str">
        <f>IF(T184="","",T184)</f>
        <v>Территория действия тарифа</v>
      </c>
      <c r="AY184" s="1626"/>
      <c r="AZ184" s="1626"/>
      <c r="BA184" s="1637">
        <v>0</v>
      </c>
    </row>
    <row s="1852" customFormat="1" customHeight="1" ht="23.25">
      <c r="A185" s="1365"/>
      <c r="B185" s="1365"/>
      <c r="C185" s="1365" t="s">
        <v>285</v>
      </c>
      <c r="D185" s="1365"/>
      <c r="E185" s="2261" t="s">
        <v>143</v>
      </c>
      <c r="F185" s="2261"/>
      <c r="G185" s="2260">
        <v>1</v>
      </c>
      <c r="H185" s="1365"/>
      <c r="I185" s="1365"/>
      <c r="J185" s="1365"/>
      <c r="K185" s="1365"/>
      <c r="L185" s="1371"/>
      <c r="M185" s="1367"/>
      <c r="N185" s="1367"/>
      <c r="O185" s="1367"/>
      <c r="P185" s="356"/>
      <c r="Q185" s="354"/>
      <c r="R185" s="355"/>
      <c r="S185" s="2275" t="str">
        <f>INDEX(PT_DIFFERENTIATION_NUM_CS,MATCH(C185,PT_DIFFERENTIATION_CS_ID,0))</f>
        <v>11.1.1</v>
      </c>
      <c r="T185" s="311" t="s">
        <v>552</v>
      </c>
      <c r="U185" s="302"/>
      <c r="V185" s="2244"/>
      <c r="W185" s="2245"/>
      <c r="X185" s="2245"/>
      <c r="Y185" s="2245"/>
      <c r="Z185" s="2245"/>
      <c r="AA185" s="2245"/>
      <c r="AB185" s="2245"/>
      <c r="AC185" s="2246"/>
      <c r="AD185" s="2244" t="str">
        <f>INDEX(PT_DIFFERENTIATION_CS,MATCH(C185,PT_DIFFERENTIATION_CS_ID,0))</f>
        <v>без дифференциации</v>
      </c>
      <c r="AE185" s="2245"/>
      <c r="AF185" s="2245"/>
      <c r="AG185" s="2245"/>
      <c r="AH185" s="2245"/>
      <c r="AI185" s="2245"/>
      <c r="AJ185" s="2245"/>
      <c r="AK185" s="2245"/>
      <c r="AL185" s="2244"/>
      <c r="AM185" s="2245"/>
      <c r="AN185" s="2245"/>
      <c r="AO185" s="2245"/>
      <c r="AP185" s="2245"/>
      <c r="AQ185" s="2245"/>
      <c r="AR185" s="2245"/>
      <c r="AS185" s="2816"/>
      <c r="AT185" s="2246"/>
      <c r="AU185" s="1260" t="s">
        <v>553</v>
      </c>
      <c r="AV185" s="1644"/>
      <c r="AW185" s="1626"/>
      <c r="AX185" s="1626" t="str">
        <f>IF(T185="","",T185)</f>
        <v>Наименование системы теплоснабжения </v>
      </c>
      <c r="AY185" s="1626"/>
      <c r="AZ185" s="1626"/>
      <c r="BA185" s="1637">
        <v>0</v>
      </c>
    </row>
    <row s="1852" customFormat="1" customHeight="1" ht="21">
      <c r="A186" s="1365"/>
      <c r="B186" s="1365"/>
      <c r="C186" s="1365"/>
      <c r="D186" s="1365" t="s">
        <v>286</v>
      </c>
      <c r="E186" s="2261" t="s">
        <v>143</v>
      </c>
      <c r="F186" s="2261"/>
      <c r="G186" s="2261"/>
      <c r="H186" s="2260">
        <v>1</v>
      </c>
      <c r="I186" s="1365"/>
      <c r="J186" s="1365"/>
      <c r="K186" s="1365"/>
      <c r="L186" s="1371"/>
      <c r="M186" s="1367"/>
      <c r="N186" s="1367"/>
      <c r="O186" s="1367"/>
      <c r="P186" s="356"/>
      <c r="Q186" s="354"/>
      <c r="R186" s="355"/>
      <c r="S186" s="2275" t="str">
        <f>INDEX(PT_DIFFERENTIATION_NUM_IST_TE,MATCH(D186,PT_DIFFERENTIATION_IST_TE_ID,0))</f>
        <v>11.1.1.1</v>
      </c>
      <c r="T186" s="312" t="s">
        <v>554</v>
      </c>
      <c r="U186" s="302"/>
      <c r="V186" s="2244"/>
      <c r="W186" s="2245"/>
      <c r="X186" s="2245"/>
      <c r="Y186" s="2245"/>
      <c r="Z186" s="2245"/>
      <c r="AA186" s="2245"/>
      <c r="AB186" s="2245"/>
      <c r="AC186" s="2246"/>
      <c r="AD186" s="2244" t="str">
        <f>INDEX(PT_DIFFERENTIATION_IST_TE,MATCH(D186,PT_DIFFERENTIATION_IST_TE_ID,0))</f>
        <v>без дифференциации</v>
      </c>
      <c r="AE186" s="2245"/>
      <c r="AF186" s="2245"/>
      <c r="AG186" s="2245"/>
      <c r="AH186" s="2245"/>
      <c r="AI186" s="2245"/>
      <c r="AJ186" s="2245"/>
      <c r="AK186" s="2245"/>
      <c r="AL186" s="2244"/>
      <c r="AM186" s="2245"/>
      <c r="AN186" s="2245"/>
      <c r="AO186" s="2245"/>
      <c r="AP186" s="2245"/>
      <c r="AQ186" s="2245"/>
      <c r="AR186" s="2245"/>
      <c r="AS186" s="2816"/>
      <c r="AT186" s="2246"/>
      <c r="AU186" s="1260" t="s">
        <v>555</v>
      </c>
      <c r="AV186" s="1644"/>
      <c r="AW186" s="1626"/>
      <c r="AX186" s="1626" t="str">
        <f>IF(T186="","",T186)</f>
        <v>Источник тепловой энергии  </v>
      </c>
      <c r="AY186" s="1626"/>
      <c r="AZ186" s="1626"/>
      <c r="BA186" s="1637">
        <v>0</v>
      </c>
    </row>
    <row s="1852" customFormat="1" customHeight="1" ht="47.25">
      <c r="A187" s="1365"/>
      <c r="B187" s="1365"/>
      <c r="C187" s="1365"/>
      <c r="D187" s="1365"/>
      <c r="E187" s="2261" t="s">
        <v>143</v>
      </c>
      <c r="F187" s="2261"/>
      <c r="G187" s="2261"/>
      <c r="H187" s="2261"/>
      <c r="I187" s="2258" t="str">
        <f>S186&amp;".1"</f>
        <v>11.1.1.1.1</v>
      </c>
      <c r="J187" s="1365"/>
      <c r="K187" s="1365"/>
      <c r="L187" s="1371" t="s">
        <v>556</v>
      </c>
      <c r="M187" s="1368"/>
      <c r="N187" s="1778"/>
      <c r="O187" s="1778"/>
      <c r="P187" s="2376">
        <v>1</v>
      </c>
      <c r="Q187" s="2376"/>
      <c r="R187" s="358"/>
      <c r="S187" s="2275" t="str">
        <f>$I187</f>
        <v>11.1.1.1.1</v>
      </c>
      <c r="T187" s="287" t="s">
        <v>557</v>
      </c>
      <c r="U187" s="302"/>
      <c r="V187" s="2247"/>
      <c r="W187" s="2248"/>
      <c r="X187" s="2248"/>
      <c r="Y187" s="2248"/>
      <c r="Z187" s="2248"/>
      <c r="AA187" s="2248"/>
      <c r="AB187" s="2248"/>
      <c r="AC187" s="2249"/>
      <c r="AD187" s="2247" t="s">
        <v>599</v>
      </c>
      <c r="AE187" s="2248"/>
      <c r="AF187" s="2248"/>
      <c r="AG187" s="2248"/>
      <c r="AH187" s="2248"/>
      <c r="AI187" s="2248"/>
      <c r="AJ187" s="2248"/>
      <c r="AK187" s="2248"/>
      <c r="AL187" s="2247"/>
      <c r="AM187" s="2248"/>
      <c r="AN187" s="2248"/>
      <c r="AO187" s="2248"/>
      <c r="AP187" s="2248"/>
      <c r="AQ187" s="2248"/>
      <c r="AR187" s="2248"/>
      <c r="AS187" s="2817"/>
      <c r="AT187" s="2249"/>
      <c r="AU187" s="1260" t="s">
        <v>558</v>
      </c>
      <c r="AV187" s="1644"/>
      <c r="AW187" s="1626"/>
      <c r="AX187" s="1626" t="str">
        <f>IF(T187="","",T187)</f>
        <v>Схема подключения теплопотребляющей установки к коллектору источника тепловой энергии</v>
      </c>
      <c r="AY187" s="1626"/>
      <c r="AZ187" s="1626"/>
      <c r="BA187" s="1637">
        <v>0</v>
      </c>
    </row>
    <row s="1852" customFormat="1" customHeight="1" ht="21">
      <c r="A188" s="1365"/>
      <c r="B188" s="1365"/>
      <c r="C188" s="1365"/>
      <c r="D188" s="1365"/>
      <c r="E188" s="2261" t="s">
        <v>143</v>
      </c>
      <c r="F188" s="2261"/>
      <c r="G188" s="2261"/>
      <c r="H188" s="2261"/>
      <c r="I188" s="2288"/>
      <c r="J188" s="2258" t="str">
        <f>I187&amp;".1"</f>
        <v>11.1.1.1.1.1</v>
      </c>
      <c r="K188" s="1365"/>
      <c r="L188" s="1371" t="s">
        <v>559</v>
      </c>
      <c r="M188" s="1368"/>
      <c r="N188" s="1368"/>
      <c r="O188" s="1778"/>
      <c r="P188" s="2376"/>
      <c r="Q188" s="2376">
        <v>1</v>
      </c>
      <c r="R188" s="359"/>
      <c r="S188" s="2275" t="str">
        <f>$J188</f>
        <v>11.1.1.1.1.1</v>
      </c>
      <c r="T188" s="288" t="s">
        <v>560</v>
      </c>
      <c r="U188" s="302"/>
      <c r="V188" s="2247"/>
      <c r="W188" s="2248"/>
      <c r="X188" s="2248"/>
      <c r="Y188" s="2248"/>
      <c r="Z188" s="2248"/>
      <c r="AA188" s="2248"/>
      <c r="AB188" s="2248"/>
      <c r="AC188" s="2249"/>
      <c r="AD188" s="2247" t="s">
        <v>599</v>
      </c>
      <c r="AE188" s="2248"/>
      <c r="AF188" s="2248"/>
      <c r="AG188" s="2248"/>
      <c r="AH188" s="2248"/>
      <c r="AI188" s="2248"/>
      <c r="AJ188" s="2248"/>
      <c r="AK188" s="2248"/>
      <c r="AL188" s="2247"/>
      <c r="AM188" s="2248"/>
      <c r="AN188" s="2248"/>
      <c r="AO188" s="2248"/>
      <c r="AP188" s="2248"/>
      <c r="AQ188" s="2248"/>
      <c r="AR188" s="2248"/>
      <c r="AS188" s="2817"/>
      <c r="AT188" s="2249"/>
      <c r="AU188" s="1260" t="s">
        <v>561</v>
      </c>
      <c r="AV188" s="1644"/>
      <c r="AW188" s="1626"/>
      <c r="AX188" s="1626" t="str">
        <f>IF(T188="","",T188)</f>
        <v>Группа потребителей</v>
      </c>
      <c r="AY188" s="1626"/>
      <c r="AZ188" s="1626"/>
      <c r="BA188" s="1637">
        <v>0</v>
      </c>
    </row>
    <row s="1852" customFormat="1" customHeight="1" ht="21">
      <c r="A189" s="1365"/>
      <c r="B189" s="1365"/>
      <c r="C189" s="1365"/>
      <c r="D189" s="1365"/>
      <c r="E189" s="2261" t="s">
        <v>143</v>
      </c>
      <c r="F189" s="2261"/>
      <c r="G189" s="2261"/>
      <c r="H189" s="2261"/>
      <c r="I189" s="2288"/>
      <c r="J189" s="2288"/>
      <c r="K189" s="2258" t="str">
        <f>J188&amp;".1"</f>
        <v>11.1.1.1.1.1.1</v>
      </c>
      <c r="L189" s="1371" t="s">
        <v>562</v>
      </c>
      <c r="M189" s="1368"/>
      <c r="N189" s="1368"/>
      <c r="O189" s="1368"/>
      <c r="P189" s="2376"/>
      <c r="Q189" s="2376"/>
      <c r="R189" s="359">
        <v>1</v>
      </c>
      <c r="S189" s="2275" t="str">
        <f>$K189</f>
        <v>11.1.1.1.1.1.1</v>
      </c>
      <c r="T189" s="1349" t="s">
        <v>600</v>
      </c>
      <c r="U189" s="302"/>
      <c r="V189" s="753"/>
      <c r="W189" s="327"/>
      <c r="X189" s="753"/>
      <c r="Y189" s="1259"/>
      <c r="Z189" s="2604"/>
      <c r="AA189" s="2109" t="s">
        <v>65</v>
      </c>
      <c r="AB189" s="2604"/>
      <c r="AC189" s="2109" t="s">
        <v>65</v>
      </c>
      <c r="AD189" s="753">
        <v>3026</v>
      </c>
      <c r="AE189" s="327"/>
      <c r="AF189" s="753"/>
      <c r="AG189" s="1259"/>
      <c r="AH189" s="2604">
        <v>46023</v>
      </c>
      <c r="AI189" s="2109" t="s">
        <v>65</v>
      </c>
      <c r="AJ189" s="2604">
        <v>46295</v>
      </c>
      <c r="AK189" s="2109" t="s">
        <v>65</v>
      </c>
      <c r="AL189" s="753">
        <v>3309</v>
      </c>
      <c r="AM189" s="327"/>
      <c r="AN189" s="753"/>
      <c r="AO189" s="1259"/>
      <c r="AP189" s="2604">
        <v>46296</v>
      </c>
      <c r="AQ189" s="2109" t="s">
        <v>65</v>
      </c>
      <c r="AR189" s="2604">
        <v>46387</v>
      </c>
      <c r="AS189" s="2109" t="s">
        <v>65</v>
      </c>
      <c r="AT189" s="327"/>
      <c r="AU189" s="2255" t="s">
        <v>563</v>
      </c>
      <c r="AV189" s="1644">
        <f>STRCHECKDATE(V190:AT190)</f>
      </c>
      <c r="AW189" s="1626"/>
      <c r="AX189" s="1626" t="str">
        <f>IF(T189="","",T189)</f>
        <v>вода</v>
      </c>
      <c r="AY189" s="1626"/>
      <c r="AZ189" s="1626"/>
      <c r="BA189" s="1637">
        <v>0</v>
      </c>
    </row>
    <row s="1852" customFormat="1" customHeight="1" ht="0.75">
      <c r="A190" s="1365"/>
      <c r="B190" s="1365"/>
      <c r="C190" s="1365"/>
      <c r="D190" s="1365"/>
      <c r="E190" s="2261" t="s">
        <v>143</v>
      </c>
      <c r="F190" s="2261"/>
      <c r="G190" s="2261"/>
      <c r="H190" s="2261"/>
      <c r="I190" s="2288"/>
      <c r="J190" s="2288"/>
      <c r="K190" s="2258"/>
      <c r="L190" s="1371"/>
      <c r="M190" s="1368"/>
      <c r="N190" s="1368"/>
      <c r="O190" s="1368"/>
      <c r="P190" s="2376"/>
      <c r="Q190" s="2376"/>
      <c r="R190" s="359"/>
      <c r="S190" s="2515"/>
      <c r="T190" s="302"/>
      <c r="U190" s="302"/>
      <c r="V190" s="327"/>
      <c r="W190" s="327"/>
      <c r="X190" s="327"/>
      <c r="Y190" s="330" t="str">
        <f>Z189&amp;"-"&amp;AB189</f>
        <v>-</v>
      </c>
      <c r="Z190" s="2311"/>
      <c r="AA190" s="2109"/>
      <c r="AB190" s="2311"/>
      <c r="AC190" s="2109"/>
      <c r="AD190" s="327"/>
      <c r="AE190" s="327"/>
      <c r="AF190" s="327"/>
      <c r="AG190" s="330" t="str">
        <f>AH189&amp;"-"&amp;AJ189</f>
        <v>46023-46295</v>
      </c>
      <c r="AH190" s="2311"/>
      <c r="AI190" s="2109"/>
      <c r="AJ190" s="2311"/>
      <c r="AK190" s="2109"/>
      <c r="AL190" s="327"/>
      <c r="AM190" s="327"/>
      <c r="AN190" s="327"/>
      <c r="AO190" s="330" t="str">
        <f>AP189&amp;"-"&amp;AR189</f>
        <v>46296-46387</v>
      </c>
      <c r="AP190" s="2311"/>
      <c r="AQ190" s="2109"/>
      <c r="AR190" s="2311"/>
      <c r="AS190" s="2109"/>
      <c r="AT190" s="327"/>
      <c r="AU190" s="2256"/>
      <c r="AV190" s="1644"/>
      <c r="AW190" s="1626"/>
      <c r="AX190" s="1626" t="str">
        <f>IF(T190="","",T190)</f>
        <v/>
      </c>
      <c r="AY190" s="1626"/>
      <c r="AZ190" s="1626"/>
      <c r="BA190" s="1637">
        <v>0</v>
      </c>
    </row>
    <row s="1852" customFormat="1" customHeight="1" ht="15">
      <c r="A191" s="1365"/>
      <c r="B191" s="1365"/>
      <c r="C191" s="1365"/>
      <c r="D191" s="1365"/>
      <c r="E191" s="2261" t="s">
        <v>143</v>
      </c>
      <c r="F191" s="2261"/>
      <c r="G191" s="2261"/>
      <c r="H191" s="2261"/>
      <c r="I191" s="2288"/>
      <c r="J191" s="2258"/>
      <c r="K191" s="1365"/>
      <c r="L191" s="1371"/>
      <c r="M191" s="1368"/>
      <c r="N191" s="1368"/>
      <c r="O191" s="1778"/>
      <c r="P191" s="2376"/>
      <c r="Q191" s="2376"/>
      <c r="R191" s="358"/>
      <c r="S191" s="2655"/>
      <c r="T191" s="2689" t="s">
        <v>564</v>
      </c>
      <c r="U191" s="2657"/>
      <c r="V191" s="2657"/>
      <c r="W191" s="2657"/>
      <c r="X191" s="2657"/>
      <c r="Y191" s="2657"/>
      <c r="Z191" s="2657"/>
      <c r="AA191" s="2657"/>
      <c r="AB191" s="2657"/>
      <c r="AC191" s="2657"/>
      <c r="AD191" s="2657"/>
      <c r="AE191" s="2657"/>
      <c r="AF191" s="2657"/>
      <c r="AG191" s="2657"/>
      <c r="AH191" s="2657"/>
      <c r="AI191" s="2657"/>
      <c r="AJ191" s="2657"/>
      <c r="AK191" s="2657"/>
      <c r="AL191" s="2658"/>
      <c r="AM191" s="2658"/>
      <c r="AN191" s="2658"/>
      <c r="AO191" s="2658"/>
      <c r="AP191" s="2658"/>
      <c r="AQ191" s="2658"/>
      <c r="AR191" s="2658"/>
      <c r="AS191" s="2835"/>
      <c r="AT191" s="2659"/>
      <c r="AU191" s="2257"/>
      <c r="AV191" s="1644"/>
      <c r="AW191" s="1626"/>
      <c r="AX191" s="1626" t="str">
        <f>IF(T191="","",T191)</f>
        <v>Добавить вид теплоносителя (параметры теплоносителя)</v>
      </c>
      <c r="AY191" s="1626"/>
      <c r="AZ191" s="1626"/>
      <c r="BA191" s="1637">
        <v>0</v>
      </c>
    </row>
    <row s="1852" customFormat="1" customHeight="1" ht="15">
      <c r="A192" s="1365"/>
      <c r="B192" s="1365"/>
      <c r="C192" s="1365"/>
      <c r="D192" s="1365"/>
      <c r="E192" s="2261" t="s">
        <v>143</v>
      </c>
      <c r="F192" s="2261"/>
      <c r="G192" s="2261"/>
      <c r="H192" s="2261"/>
      <c r="I192" s="2258"/>
      <c r="J192" s="1365"/>
      <c r="K192" s="1365"/>
      <c r="L192" s="1371"/>
      <c r="M192" s="1368"/>
      <c r="N192" s="1778"/>
      <c r="O192" s="1778"/>
      <c r="P192" s="2376"/>
      <c r="Q192" s="2376"/>
      <c r="R192" s="358"/>
      <c r="S192" s="2655"/>
      <c r="T192" s="2690" t="s">
        <v>565</v>
      </c>
      <c r="U192" s="2657"/>
      <c r="V192" s="2657"/>
      <c r="W192" s="2657"/>
      <c r="X192" s="2657"/>
      <c r="Y192" s="2657"/>
      <c r="Z192" s="2657"/>
      <c r="AA192" s="2657"/>
      <c r="AB192" s="2657"/>
      <c r="AC192" s="2661"/>
      <c r="AD192" s="2657"/>
      <c r="AE192" s="2657"/>
      <c r="AF192" s="2657"/>
      <c r="AG192" s="2657"/>
      <c r="AH192" s="2657"/>
      <c r="AI192" s="2657"/>
      <c r="AJ192" s="2657"/>
      <c r="AK192" s="2661"/>
      <c r="AL192" s="2658"/>
      <c r="AM192" s="2658"/>
      <c r="AN192" s="2658"/>
      <c r="AO192" s="2658"/>
      <c r="AP192" s="2658"/>
      <c r="AQ192" s="2658"/>
      <c r="AR192" s="2658"/>
      <c r="AS192" s="2836"/>
      <c r="AT192" s="2657"/>
      <c r="AU192" s="2663"/>
      <c r="AV192" s="1644"/>
      <c r="AW192" s="1626"/>
      <c r="AX192" s="1626" t="str">
        <f>IF(T192="","",T192)</f>
        <v>Добавить группу потребителей</v>
      </c>
      <c r="AY192" s="1626"/>
      <c r="AZ192" s="1626"/>
      <c r="BA192" s="1637">
        <v>0</v>
      </c>
    </row>
    <row s="1852" customFormat="1" customHeight="1" ht="14.25">
      <c r="A193" s="1365"/>
      <c r="B193" s="1365"/>
      <c r="C193" s="1365"/>
      <c r="D193" s="1365"/>
      <c r="E193" s="2261" t="s">
        <v>143</v>
      </c>
      <c r="F193" s="2261"/>
      <c r="G193" s="2261"/>
      <c r="H193" s="2260"/>
      <c r="I193" s="1365"/>
      <c r="J193" s="1365"/>
      <c r="K193" s="1365"/>
      <c r="L193" s="1371"/>
      <c r="M193" s="1367"/>
      <c r="N193" s="1367"/>
      <c r="O193" s="1368"/>
      <c r="P193" s="1825"/>
      <c r="Q193" s="377"/>
      <c r="R193" s="357"/>
      <c r="S193" s="2655"/>
      <c r="T193" s="2691" t="s">
        <v>566</v>
      </c>
      <c r="U193" s="2657"/>
      <c r="V193" s="2657"/>
      <c r="W193" s="2657"/>
      <c r="X193" s="2657"/>
      <c r="Y193" s="2657"/>
      <c r="Z193" s="2657"/>
      <c r="AA193" s="2657"/>
      <c r="AB193" s="2657"/>
      <c r="AC193" s="2661"/>
      <c r="AD193" s="2657"/>
      <c r="AE193" s="2657"/>
      <c r="AF193" s="2657"/>
      <c r="AG193" s="2657"/>
      <c r="AH193" s="2657"/>
      <c r="AI193" s="2657"/>
      <c r="AJ193" s="2657"/>
      <c r="AK193" s="2661"/>
      <c r="AL193" s="2658"/>
      <c r="AM193" s="2658"/>
      <c r="AN193" s="2658"/>
      <c r="AO193" s="2658"/>
      <c r="AP193" s="2658"/>
      <c r="AQ193" s="2658"/>
      <c r="AR193" s="2658"/>
      <c r="AS193" s="2836"/>
      <c r="AT193" s="2657"/>
      <c r="AU193" s="2663"/>
      <c r="AV193" s="1644"/>
      <c r="AW193" s="1626"/>
      <c r="AX193" s="1626" t="str">
        <f>IF(T193="","",T193)</f>
        <v>Добавить схему подключения</v>
      </c>
      <c r="AY193" s="1626"/>
      <c r="AZ193" s="1626"/>
      <c r="BA193" s="1637">
        <v>0</v>
      </c>
    </row>
    <row s="624" customFormat="1" customHeight="1" ht="0.75">
      <c r="A194" s="1345"/>
      <c r="B194" s="1345"/>
      <c r="C194" s="1345"/>
      <c r="D194" s="1345"/>
      <c r="E194" s="2261" t="s">
        <v>143</v>
      </c>
      <c r="F194" s="2261"/>
      <c r="G194" s="2260"/>
      <c r="H194" s="1345"/>
      <c r="I194" s="1345"/>
      <c r="J194" s="1345"/>
      <c r="K194" s="1345"/>
      <c r="L194" s="1547"/>
      <c r="M194" s="1317"/>
      <c r="N194" s="1317"/>
      <c r="O194" s="1644"/>
      <c r="P194" s="1318"/>
      <c r="Q194" s="1346"/>
      <c r="R194" s="1318"/>
      <c r="S194" s="1320"/>
      <c r="T194" s="1321" t="s">
        <v>244</v>
      </c>
      <c r="U194" s="1322"/>
      <c r="V194" s="1322"/>
      <c r="W194" s="1322"/>
      <c r="X194" s="1322"/>
      <c r="Y194" s="1322"/>
      <c r="Z194" s="1322"/>
      <c r="AA194" s="1322"/>
      <c r="AB194" s="1322"/>
      <c r="AC194" s="1322"/>
      <c r="AD194" s="1322"/>
      <c r="AE194" s="1322"/>
      <c r="AF194" s="1322"/>
      <c r="AG194" s="1322"/>
      <c r="AH194" s="1322"/>
      <c r="AI194" s="1322"/>
      <c r="AJ194" s="1322"/>
      <c r="AK194" s="1322"/>
      <c r="AL194" s="1322"/>
      <c r="AM194" s="1322"/>
      <c r="AN194" s="1322"/>
      <c r="AO194" s="1322"/>
      <c r="AP194" s="1322"/>
      <c r="AQ194" s="1322"/>
      <c r="AR194" s="1322"/>
      <c r="AS194" s="1322"/>
      <c r="AT194" s="1322"/>
      <c r="AU194" s="1322"/>
      <c r="AV194" s="1644"/>
      <c r="AW194" s="1626"/>
      <c r="AX194" s="1626" t="str">
        <f>IF(T194="","",T194)</f>
        <v>Добавить источник для дифференциации</v>
      </c>
      <c r="AY194" s="1626"/>
      <c r="AZ194" s="1626"/>
      <c r="BA194" s="1644">
        <v>0</v>
      </c>
    </row>
    <row s="624" customFormat="1" customHeight="1" ht="0.75">
      <c r="A195" s="1345"/>
      <c r="B195" s="1345"/>
      <c r="C195" s="1345"/>
      <c r="D195" s="1345"/>
      <c r="E195" s="2261" t="s">
        <v>143</v>
      </c>
      <c r="F195" s="2260"/>
      <c r="G195" s="1345"/>
      <c r="H195" s="1345"/>
      <c r="I195" s="1345"/>
      <c r="J195" s="1345"/>
      <c r="K195" s="1345"/>
      <c r="L195" s="1547"/>
      <c r="M195" s="1323"/>
      <c r="N195" s="1323"/>
      <c r="O195" s="1644"/>
      <c r="P195" s="1318"/>
      <c r="Q195" s="1346"/>
      <c r="R195" s="1318"/>
      <c r="S195" s="1324"/>
      <c r="T195" s="1325" t="s">
        <v>245</v>
      </c>
      <c r="U195" s="1326"/>
      <c r="V195" s="1326"/>
      <c r="W195" s="1326"/>
      <c r="X195" s="1326"/>
      <c r="Y195" s="1326"/>
      <c r="Z195" s="1326"/>
      <c r="AA195" s="1326"/>
      <c r="AB195" s="1326"/>
      <c r="AC195" s="1326"/>
      <c r="AD195" s="1326"/>
      <c r="AE195" s="1326"/>
      <c r="AF195" s="1326"/>
      <c r="AG195" s="1326"/>
      <c r="AH195" s="1326"/>
      <c r="AI195" s="1326"/>
      <c r="AJ195" s="1326"/>
      <c r="AK195" s="1326"/>
      <c r="AL195" s="1326"/>
      <c r="AM195" s="1326"/>
      <c r="AN195" s="1326"/>
      <c r="AO195" s="1326"/>
      <c r="AP195" s="1326"/>
      <c r="AQ195" s="1326"/>
      <c r="AR195" s="1326"/>
      <c r="AS195" s="1326"/>
      <c r="AT195" s="1326"/>
      <c r="AU195" s="1326"/>
      <c r="AV195" s="1644"/>
      <c r="AW195" s="1626"/>
      <c r="AX195" s="1626" t="str">
        <f>IF(T195="","",T195)</f>
        <v>Добавить централизованную систему для дифференциации</v>
      </c>
      <c r="AY195" s="1626"/>
      <c r="AZ195" s="1626"/>
      <c r="BA195" s="1644">
        <v>0</v>
      </c>
    </row>
    <row s="624" customFormat="1" customHeight="1" ht="0.75">
      <c r="A196" s="1345"/>
      <c r="B196" s="1345"/>
      <c r="C196" s="1345"/>
      <c r="D196" s="1345"/>
      <c r="E196" s="2260" t="s">
        <v>143</v>
      </c>
      <c r="F196" s="1345"/>
      <c r="G196" s="1345"/>
      <c r="H196" s="1345"/>
      <c r="I196" s="1345"/>
      <c r="J196" s="1345"/>
      <c r="K196" s="1345"/>
      <c r="L196" s="1547"/>
      <c r="M196" s="1323"/>
      <c r="N196" s="1323"/>
      <c r="O196" s="1644"/>
      <c r="P196" s="1318"/>
      <c r="Q196" s="1346"/>
      <c r="R196" s="1318"/>
      <c r="S196" s="1324"/>
      <c r="T196" s="1327" t="s">
        <v>246</v>
      </c>
      <c r="U196" s="1326"/>
      <c r="V196" s="1326"/>
      <c r="W196" s="1326"/>
      <c r="X196" s="1326"/>
      <c r="Y196" s="1326"/>
      <c r="Z196" s="1326"/>
      <c r="AA196" s="1326"/>
      <c r="AB196" s="1326"/>
      <c r="AC196" s="1326"/>
      <c r="AD196" s="1326"/>
      <c r="AE196" s="1326"/>
      <c r="AF196" s="1326"/>
      <c r="AG196" s="1326"/>
      <c r="AH196" s="1326"/>
      <c r="AI196" s="1326"/>
      <c r="AJ196" s="1326"/>
      <c r="AK196" s="1326"/>
      <c r="AL196" s="1326"/>
      <c r="AM196" s="1326"/>
      <c r="AN196" s="1326"/>
      <c r="AO196" s="1326"/>
      <c r="AP196" s="1326"/>
      <c r="AQ196" s="1326"/>
      <c r="AR196" s="1326"/>
      <c r="AS196" s="1326"/>
      <c r="AT196" s="1326"/>
      <c r="AU196" s="1326"/>
      <c r="AV196" s="1644"/>
      <c r="AW196" s="1626"/>
      <c r="AX196" s="1626" t="str">
        <f>IF(T196="","",T196)</f>
        <v>Добавить территорию для дифференциации</v>
      </c>
      <c r="AY196" s="1626"/>
      <c r="AZ196" s="1626"/>
      <c r="BA196" s="1644">
        <v>0</v>
      </c>
    </row>
    <row s="1852" customFormat="1" customHeight="1" ht="21">
      <c r="A197" s="1365" t="s">
        <v>287</v>
      </c>
      <c r="B197" s="1365"/>
      <c r="C197" s="1365"/>
      <c r="D197" s="1365"/>
      <c r="E197" s="2260" t="s">
        <v>153</v>
      </c>
      <c r="F197" s="1365"/>
      <c r="G197" s="1365"/>
      <c r="H197" s="1365"/>
      <c r="I197" s="1365"/>
      <c r="J197" s="1365"/>
      <c r="K197" s="1365"/>
      <c r="L197" s="1371"/>
      <c r="M197" s="1367"/>
      <c r="N197" s="1367"/>
      <c r="O197" s="1367"/>
      <c r="P197" s="2399"/>
      <c r="Q197" s="1825"/>
      <c r="R197" s="357"/>
      <c r="S197" s="2275" t="str">
        <f>INDEX(PT_DIFFERENTIATION_NUM_NTAR,MATCH(A197,PT_DIFFERENTIATION_NTAR_ID,0))</f>
        <v>12</v>
      </c>
      <c r="T197" s="1527" t="s">
        <v>205</v>
      </c>
      <c r="U197" s="302"/>
      <c r="V197" s="2244"/>
      <c r="W197" s="2245"/>
      <c r="X197" s="2245"/>
      <c r="Y197" s="2245"/>
      <c r="Z197" s="2245"/>
      <c r="AA197" s="2245"/>
      <c r="AB197" s="2245"/>
      <c r="AC197" s="2246"/>
      <c r="AD197" s="2244" t="str">
        <f>INDEX(PT_DIFFERENTIATION_NTAR,MATCH(A197,PT_DIFFERENTIATION_NTAR_ID,0))</f>
        <v>Тариф на тепловую энергию</v>
      </c>
      <c r="AE197" s="2245"/>
      <c r="AF197" s="2245"/>
      <c r="AG197" s="2245"/>
      <c r="AH197" s="2245"/>
      <c r="AI197" s="2245"/>
      <c r="AJ197" s="2245"/>
      <c r="AK197" s="2245"/>
      <c r="AL197" s="2244"/>
      <c r="AM197" s="2245"/>
      <c r="AN197" s="2245"/>
      <c r="AO197" s="2245"/>
      <c r="AP197" s="2245"/>
      <c r="AQ197" s="2245"/>
      <c r="AR197" s="2245"/>
      <c r="AS197" s="2816"/>
      <c r="AT197" s="2246"/>
      <c r="AU197" s="1260" t="s">
        <v>549</v>
      </c>
      <c r="AV197" s="1644"/>
      <c r="AW197" s="1626"/>
      <c r="AX197" s="1626" t="str">
        <f>IF(T197="","",T197)</f>
        <v>Наименование тарифа</v>
      </c>
      <c r="AY197" s="1626"/>
      <c r="AZ197" s="1626"/>
      <c r="BA197" s="1637">
        <v>0</v>
      </c>
    </row>
    <row s="1852" customFormat="1" customHeight="1" ht="21">
      <c r="A198" s="1365"/>
      <c r="B198" s="1365" t="s">
        <v>288</v>
      </c>
      <c r="C198" s="1365"/>
      <c r="D198" s="1365"/>
      <c r="E198" s="2261" t="s">
        <v>148</v>
      </c>
      <c r="F198" s="2260">
        <v>1</v>
      </c>
      <c r="G198" s="1365"/>
      <c r="H198" s="1365"/>
      <c r="I198" s="1365"/>
      <c r="J198" s="1365"/>
      <c r="K198" s="1365"/>
      <c r="L198" s="1371"/>
      <c r="M198" s="1367"/>
      <c r="N198" s="1367"/>
      <c r="O198" s="1367"/>
      <c r="P198" s="2127"/>
      <c r="Q198" s="354"/>
      <c r="R198" s="355"/>
      <c r="S198" s="2275" t="str">
        <f>INDEX(PT_DIFFERENTIATION_NUM_TER,MATCH(B198,PT_DIFFERENTIATION_TER_ID,0))</f>
        <v>12.1</v>
      </c>
      <c r="T198" s="1524" t="s">
        <v>550</v>
      </c>
      <c r="U198" s="302"/>
      <c r="V198" s="2244"/>
      <c r="W198" s="2245"/>
      <c r="X198" s="2245"/>
      <c r="Y198" s="2245"/>
      <c r="Z198" s="2245"/>
      <c r="AA198" s="2245"/>
      <c r="AB198" s="2245"/>
      <c r="AC198" s="2246"/>
      <c r="AD198" s="2244" t="str">
        <f>INDEX(PT_DIFFERENTIATION_TER,MATCH(B198,PT_DIFFERENTIATION_TER_ID,0))</f>
        <v>Территория 12</v>
      </c>
      <c r="AE198" s="2245"/>
      <c r="AF198" s="2245"/>
      <c r="AG198" s="2245"/>
      <c r="AH198" s="2245"/>
      <c r="AI198" s="2245"/>
      <c r="AJ198" s="2245"/>
      <c r="AK198" s="2245"/>
      <c r="AL198" s="2244"/>
      <c r="AM198" s="2245"/>
      <c r="AN198" s="2245"/>
      <c r="AO198" s="2245"/>
      <c r="AP198" s="2245"/>
      <c r="AQ198" s="2245"/>
      <c r="AR198" s="2245"/>
      <c r="AS198" s="2816"/>
      <c r="AT198" s="2246"/>
      <c r="AU198" s="1260" t="s">
        <v>551</v>
      </c>
      <c r="AV198" s="1644"/>
      <c r="AW198" s="1626"/>
      <c r="AX198" s="1626" t="str">
        <f>IF(T198="","",T198)</f>
        <v>Территория действия тарифа</v>
      </c>
      <c r="AY198" s="1626"/>
      <c r="AZ198" s="1626"/>
      <c r="BA198" s="1637">
        <v>0</v>
      </c>
    </row>
    <row s="1852" customFormat="1" customHeight="1" ht="23.25">
      <c r="A199" s="1365"/>
      <c r="B199" s="1365"/>
      <c r="C199" s="1365" t="s">
        <v>289</v>
      </c>
      <c r="D199" s="1365"/>
      <c r="E199" s="2261" t="s">
        <v>148</v>
      </c>
      <c r="F199" s="2261"/>
      <c r="G199" s="2260">
        <v>1</v>
      </c>
      <c r="H199" s="1365"/>
      <c r="I199" s="1365"/>
      <c r="J199" s="1365"/>
      <c r="K199" s="1365"/>
      <c r="L199" s="1371"/>
      <c r="M199" s="1367"/>
      <c r="N199" s="1367"/>
      <c r="O199" s="1367"/>
      <c r="P199" s="356"/>
      <c r="Q199" s="354"/>
      <c r="R199" s="355"/>
      <c r="S199" s="2275" t="str">
        <f>INDEX(PT_DIFFERENTIATION_NUM_CS,MATCH(C199,PT_DIFFERENTIATION_CS_ID,0))</f>
        <v>12.1.1</v>
      </c>
      <c r="T199" s="311" t="s">
        <v>552</v>
      </c>
      <c r="U199" s="302"/>
      <c r="V199" s="2244"/>
      <c r="W199" s="2245"/>
      <c r="X199" s="2245"/>
      <c r="Y199" s="2245"/>
      <c r="Z199" s="2245"/>
      <c r="AA199" s="2245"/>
      <c r="AB199" s="2245"/>
      <c r="AC199" s="2246"/>
      <c r="AD199" s="2244" t="str">
        <f>INDEX(PT_DIFFERENTIATION_CS,MATCH(C199,PT_DIFFERENTIATION_CS_ID,0))</f>
        <v>без дифференциации</v>
      </c>
      <c r="AE199" s="2245"/>
      <c r="AF199" s="2245"/>
      <c r="AG199" s="2245"/>
      <c r="AH199" s="2245"/>
      <c r="AI199" s="2245"/>
      <c r="AJ199" s="2245"/>
      <c r="AK199" s="2245"/>
      <c r="AL199" s="2244"/>
      <c r="AM199" s="2245"/>
      <c r="AN199" s="2245"/>
      <c r="AO199" s="2245"/>
      <c r="AP199" s="2245"/>
      <c r="AQ199" s="2245"/>
      <c r="AR199" s="2245"/>
      <c r="AS199" s="2816"/>
      <c r="AT199" s="2246"/>
      <c r="AU199" s="1260" t="s">
        <v>553</v>
      </c>
      <c r="AV199" s="1644"/>
      <c r="AW199" s="1626"/>
      <c r="AX199" s="1626" t="str">
        <f>IF(T199="","",T199)</f>
        <v>Наименование системы теплоснабжения </v>
      </c>
      <c r="AY199" s="1626"/>
      <c r="AZ199" s="1626"/>
      <c r="BA199" s="1637">
        <v>0</v>
      </c>
    </row>
    <row s="1852" customFormat="1" customHeight="1" ht="21">
      <c r="A200" s="1365"/>
      <c r="B200" s="1365"/>
      <c r="C200" s="1365"/>
      <c r="D200" s="1365" t="s">
        <v>290</v>
      </c>
      <c r="E200" s="2261" t="s">
        <v>148</v>
      </c>
      <c r="F200" s="2261"/>
      <c r="G200" s="2261"/>
      <c r="H200" s="2260">
        <v>1</v>
      </c>
      <c r="I200" s="1365"/>
      <c r="J200" s="1365"/>
      <c r="K200" s="1365"/>
      <c r="L200" s="1371"/>
      <c r="M200" s="1367"/>
      <c r="N200" s="1367"/>
      <c r="O200" s="1367"/>
      <c r="P200" s="356"/>
      <c r="Q200" s="354"/>
      <c r="R200" s="355"/>
      <c r="S200" s="2275" t="str">
        <f>INDEX(PT_DIFFERENTIATION_NUM_IST_TE,MATCH(D200,PT_DIFFERENTIATION_IST_TE_ID,0))</f>
        <v>12.1.1.1</v>
      </c>
      <c r="T200" s="312" t="s">
        <v>554</v>
      </c>
      <c r="U200" s="302"/>
      <c r="V200" s="2244"/>
      <c r="W200" s="2245"/>
      <c r="X200" s="2245"/>
      <c r="Y200" s="2245"/>
      <c r="Z200" s="2245"/>
      <c r="AA200" s="2245"/>
      <c r="AB200" s="2245"/>
      <c r="AC200" s="2246"/>
      <c r="AD200" s="2244" t="str">
        <f>INDEX(PT_DIFFERENTIATION_IST_TE,MATCH(D200,PT_DIFFERENTIATION_IST_TE_ID,0))</f>
        <v>без дифференциации</v>
      </c>
      <c r="AE200" s="2245"/>
      <c r="AF200" s="2245"/>
      <c r="AG200" s="2245"/>
      <c r="AH200" s="2245"/>
      <c r="AI200" s="2245"/>
      <c r="AJ200" s="2245"/>
      <c r="AK200" s="2245"/>
      <c r="AL200" s="2244"/>
      <c r="AM200" s="2245"/>
      <c r="AN200" s="2245"/>
      <c r="AO200" s="2245"/>
      <c r="AP200" s="2245"/>
      <c r="AQ200" s="2245"/>
      <c r="AR200" s="2245"/>
      <c r="AS200" s="2816"/>
      <c r="AT200" s="2246"/>
      <c r="AU200" s="1260" t="s">
        <v>555</v>
      </c>
      <c r="AV200" s="1644"/>
      <c r="AW200" s="1626"/>
      <c r="AX200" s="1626" t="str">
        <f>IF(T200="","",T200)</f>
        <v>Источник тепловой энергии  </v>
      </c>
      <c r="AY200" s="1626"/>
      <c r="AZ200" s="1626"/>
      <c r="BA200" s="1637">
        <v>0</v>
      </c>
    </row>
    <row s="1852" customFormat="1" customHeight="1" ht="47.25">
      <c r="A201" s="1365"/>
      <c r="B201" s="1365"/>
      <c r="C201" s="1365"/>
      <c r="D201" s="1365"/>
      <c r="E201" s="2261" t="s">
        <v>148</v>
      </c>
      <c r="F201" s="2261"/>
      <c r="G201" s="2261"/>
      <c r="H201" s="2261"/>
      <c r="I201" s="2258" t="str">
        <f>S200&amp;".1"</f>
        <v>12.1.1.1.1</v>
      </c>
      <c r="J201" s="1365"/>
      <c r="K201" s="1365"/>
      <c r="L201" s="1371" t="s">
        <v>556</v>
      </c>
      <c r="M201" s="1368"/>
      <c r="N201" s="1778"/>
      <c r="O201" s="1778"/>
      <c r="P201" s="2376">
        <v>1</v>
      </c>
      <c r="Q201" s="2376"/>
      <c r="R201" s="358"/>
      <c r="S201" s="2275" t="str">
        <f>$I201</f>
        <v>12.1.1.1.1</v>
      </c>
      <c r="T201" s="287" t="s">
        <v>557</v>
      </c>
      <c r="U201" s="302"/>
      <c r="V201" s="2247"/>
      <c r="W201" s="2248"/>
      <c r="X201" s="2248"/>
      <c r="Y201" s="2248"/>
      <c r="Z201" s="2248"/>
      <c r="AA201" s="2248"/>
      <c r="AB201" s="2248"/>
      <c r="AC201" s="2249"/>
      <c r="AD201" s="2247" t="s">
        <v>599</v>
      </c>
      <c r="AE201" s="2248"/>
      <c r="AF201" s="2248"/>
      <c r="AG201" s="2248"/>
      <c r="AH201" s="2248"/>
      <c r="AI201" s="2248"/>
      <c r="AJ201" s="2248"/>
      <c r="AK201" s="2248"/>
      <c r="AL201" s="2247"/>
      <c r="AM201" s="2248"/>
      <c r="AN201" s="2248"/>
      <c r="AO201" s="2248"/>
      <c r="AP201" s="2248"/>
      <c r="AQ201" s="2248"/>
      <c r="AR201" s="2248"/>
      <c r="AS201" s="2817"/>
      <c r="AT201" s="2249"/>
      <c r="AU201" s="1260" t="s">
        <v>558</v>
      </c>
      <c r="AV201" s="1644"/>
      <c r="AW201" s="1626"/>
      <c r="AX201" s="1626" t="str">
        <f>IF(T201="","",T201)</f>
        <v>Схема подключения теплопотребляющей установки к коллектору источника тепловой энергии</v>
      </c>
      <c r="AY201" s="1626"/>
      <c r="AZ201" s="1626"/>
      <c r="BA201" s="1637">
        <v>0</v>
      </c>
    </row>
    <row s="1852" customFormat="1" customHeight="1" ht="21">
      <c r="A202" s="1365"/>
      <c r="B202" s="1365"/>
      <c r="C202" s="1365"/>
      <c r="D202" s="1365"/>
      <c r="E202" s="2261" t="s">
        <v>148</v>
      </c>
      <c r="F202" s="2261"/>
      <c r="G202" s="2261"/>
      <c r="H202" s="2261"/>
      <c r="I202" s="2288"/>
      <c r="J202" s="2258" t="str">
        <f>I201&amp;".1"</f>
        <v>12.1.1.1.1.1</v>
      </c>
      <c r="K202" s="1365"/>
      <c r="L202" s="1371" t="s">
        <v>559</v>
      </c>
      <c r="M202" s="1368"/>
      <c r="N202" s="1368"/>
      <c r="O202" s="1778"/>
      <c r="P202" s="2376"/>
      <c r="Q202" s="2376">
        <v>1</v>
      </c>
      <c r="R202" s="359"/>
      <c r="S202" s="2275" t="str">
        <f>$J202</f>
        <v>12.1.1.1.1.1</v>
      </c>
      <c r="T202" s="288" t="s">
        <v>560</v>
      </c>
      <c r="U202" s="302"/>
      <c r="V202" s="2247"/>
      <c r="W202" s="2248"/>
      <c r="X202" s="2248"/>
      <c r="Y202" s="2248"/>
      <c r="Z202" s="2248"/>
      <c r="AA202" s="2248"/>
      <c r="AB202" s="2248"/>
      <c r="AC202" s="2249"/>
      <c r="AD202" s="2247" t="s">
        <v>599</v>
      </c>
      <c r="AE202" s="2248"/>
      <c r="AF202" s="2248"/>
      <c r="AG202" s="2248"/>
      <c r="AH202" s="2248"/>
      <c r="AI202" s="2248"/>
      <c r="AJ202" s="2248"/>
      <c r="AK202" s="2248"/>
      <c r="AL202" s="2247"/>
      <c r="AM202" s="2248"/>
      <c r="AN202" s="2248"/>
      <c r="AO202" s="2248"/>
      <c r="AP202" s="2248"/>
      <c r="AQ202" s="2248"/>
      <c r="AR202" s="2248"/>
      <c r="AS202" s="2817"/>
      <c r="AT202" s="2249"/>
      <c r="AU202" s="1260" t="s">
        <v>561</v>
      </c>
      <c r="AV202" s="1644"/>
      <c r="AW202" s="1626"/>
      <c r="AX202" s="1626" t="str">
        <f>IF(T202="","",T202)</f>
        <v>Группа потребителей</v>
      </c>
      <c r="AY202" s="1626"/>
      <c r="AZ202" s="1626"/>
      <c r="BA202" s="1637">
        <v>0</v>
      </c>
    </row>
    <row s="1852" customFormat="1" customHeight="1" ht="21">
      <c r="A203" s="1365"/>
      <c r="B203" s="1365"/>
      <c r="C203" s="1365"/>
      <c r="D203" s="1365"/>
      <c r="E203" s="2261" t="s">
        <v>148</v>
      </c>
      <c r="F203" s="2261"/>
      <c r="G203" s="2261"/>
      <c r="H203" s="2261"/>
      <c r="I203" s="2288"/>
      <c r="J203" s="2288"/>
      <c r="K203" s="2258" t="str">
        <f>J202&amp;".1"</f>
        <v>12.1.1.1.1.1.1</v>
      </c>
      <c r="L203" s="1371" t="s">
        <v>562</v>
      </c>
      <c r="M203" s="1368"/>
      <c r="N203" s="1368"/>
      <c r="O203" s="1368"/>
      <c r="P203" s="2376"/>
      <c r="Q203" s="2376"/>
      <c r="R203" s="359">
        <v>1</v>
      </c>
      <c r="S203" s="2275" t="str">
        <f>$K203</f>
        <v>12.1.1.1.1.1.1</v>
      </c>
      <c r="T203" s="1349" t="s">
        <v>600</v>
      </c>
      <c r="U203" s="302"/>
      <c r="V203" s="753"/>
      <c r="W203" s="327"/>
      <c r="X203" s="753"/>
      <c r="Y203" s="1259"/>
      <c r="Z203" s="2604"/>
      <c r="AA203" s="2109" t="s">
        <v>65</v>
      </c>
      <c r="AB203" s="2604"/>
      <c r="AC203" s="2109" t="s">
        <v>65</v>
      </c>
      <c r="AD203" s="753">
        <v>2446</v>
      </c>
      <c r="AE203" s="327"/>
      <c r="AF203" s="753"/>
      <c r="AG203" s="1259"/>
      <c r="AH203" s="2604">
        <v>46023</v>
      </c>
      <c r="AI203" s="2109" t="s">
        <v>65</v>
      </c>
      <c r="AJ203" s="2604">
        <v>46295</v>
      </c>
      <c r="AK203" s="2109" t="s">
        <v>65</v>
      </c>
      <c r="AL203" s="753">
        <v>2676</v>
      </c>
      <c r="AM203" s="327"/>
      <c r="AN203" s="753"/>
      <c r="AO203" s="1259"/>
      <c r="AP203" s="2604">
        <v>46296</v>
      </c>
      <c r="AQ203" s="2109" t="s">
        <v>65</v>
      </c>
      <c r="AR203" s="2604">
        <v>46387</v>
      </c>
      <c r="AS203" s="2109" t="s">
        <v>65</v>
      </c>
      <c r="AT203" s="327"/>
      <c r="AU203" s="2255" t="s">
        <v>563</v>
      </c>
      <c r="AV203" s="1644">
        <f>STRCHECKDATE(V204:AT204)</f>
      </c>
      <c r="AW203" s="1626"/>
      <c r="AX203" s="1626" t="str">
        <f>IF(T203="","",T203)</f>
        <v>вода</v>
      </c>
      <c r="AY203" s="1626"/>
      <c r="AZ203" s="1626"/>
      <c r="BA203" s="1637">
        <v>0</v>
      </c>
    </row>
    <row s="1852" customFormat="1" customHeight="1" ht="0.75">
      <c r="A204" s="1365"/>
      <c r="B204" s="1365"/>
      <c r="C204" s="1365"/>
      <c r="D204" s="1365"/>
      <c r="E204" s="2261" t="s">
        <v>148</v>
      </c>
      <c r="F204" s="2261"/>
      <c r="G204" s="2261"/>
      <c r="H204" s="2261"/>
      <c r="I204" s="2288"/>
      <c r="J204" s="2288"/>
      <c r="K204" s="2258"/>
      <c r="L204" s="1371"/>
      <c r="M204" s="1368"/>
      <c r="N204" s="1368"/>
      <c r="O204" s="1368"/>
      <c r="P204" s="2376"/>
      <c r="Q204" s="2376"/>
      <c r="R204" s="359"/>
      <c r="S204" s="2515"/>
      <c r="T204" s="302"/>
      <c r="U204" s="302"/>
      <c r="V204" s="327"/>
      <c r="W204" s="327"/>
      <c r="X204" s="327"/>
      <c r="Y204" s="330" t="str">
        <f>Z203&amp;"-"&amp;AB203</f>
        <v>-</v>
      </c>
      <c r="Z204" s="2311"/>
      <c r="AA204" s="2109"/>
      <c r="AB204" s="2311"/>
      <c r="AC204" s="2109"/>
      <c r="AD204" s="327"/>
      <c r="AE204" s="327"/>
      <c r="AF204" s="327"/>
      <c r="AG204" s="330" t="str">
        <f>AH203&amp;"-"&amp;AJ203</f>
        <v>46023-46295</v>
      </c>
      <c r="AH204" s="2311"/>
      <c r="AI204" s="2109"/>
      <c r="AJ204" s="2311"/>
      <c r="AK204" s="2109"/>
      <c r="AL204" s="327"/>
      <c r="AM204" s="327"/>
      <c r="AN204" s="327"/>
      <c r="AO204" s="330" t="str">
        <f>AP203&amp;"-"&amp;AR203</f>
        <v>46296-46387</v>
      </c>
      <c r="AP204" s="2311"/>
      <c r="AQ204" s="2109"/>
      <c r="AR204" s="2311"/>
      <c r="AS204" s="2109"/>
      <c r="AT204" s="327"/>
      <c r="AU204" s="2256"/>
      <c r="AV204" s="1644"/>
      <c r="AW204" s="1626"/>
      <c r="AX204" s="1626" t="str">
        <f>IF(T204="","",T204)</f>
        <v/>
      </c>
      <c r="AY204" s="1626"/>
      <c r="AZ204" s="1626"/>
      <c r="BA204" s="1637">
        <v>0</v>
      </c>
    </row>
    <row s="1852" customFormat="1" customHeight="1" ht="15">
      <c r="A205" s="1365"/>
      <c r="B205" s="1365"/>
      <c r="C205" s="1365"/>
      <c r="D205" s="1365"/>
      <c r="E205" s="2261" t="s">
        <v>148</v>
      </c>
      <c r="F205" s="2261"/>
      <c r="G205" s="2261"/>
      <c r="H205" s="2261"/>
      <c r="I205" s="2288"/>
      <c r="J205" s="2258"/>
      <c r="K205" s="1365"/>
      <c r="L205" s="1371"/>
      <c r="M205" s="1368"/>
      <c r="N205" s="1368"/>
      <c r="O205" s="1778"/>
      <c r="P205" s="2376"/>
      <c r="Q205" s="2376"/>
      <c r="R205" s="358"/>
      <c r="S205" s="2655"/>
      <c r="T205" s="2692" t="s">
        <v>564</v>
      </c>
      <c r="U205" s="2657"/>
      <c r="V205" s="2657"/>
      <c r="W205" s="2657"/>
      <c r="X205" s="2657"/>
      <c r="Y205" s="2657"/>
      <c r="Z205" s="2657"/>
      <c r="AA205" s="2657"/>
      <c r="AB205" s="2657"/>
      <c r="AC205" s="2657"/>
      <c r="AD205" s="2657"/>
      <c r="AE205" s="2657"/>
      <c r="AF205" s="2657"/>
      <c r="AG205" s="2657"/>
      <c r="AH205" s="2657"/>
      <c r="AI205" s="2657"/>
      <c r="AJ205" s="2657"/>
      <c r="AK205" s="2657"/>
      <c r="AL205" s="2658"/>
      <c r="AM205" s="2658"/>
      <c r="AN205" s="2658"/>
      <c r="AO205" s="2658"/>
      <c r="AP205" s="2658"/>
      <c r="AQ205" s="2658"/>
      <c r="AR205" s="2658"/>
      <c r="AS205" s="2835"/>
      <c r="AT205" s="2659"/>
      <c r="AU205" s="2257"/>
      <c r="AV205" s="1644"/>
      <c r="AW205" s="1626"/>
      <c r="AX205" s="1626" t="str">
        <f>IF(T205="","",T205)</f>
        <v>Добавить вид теплоносителя (параметры теплоносителя)</v>
      </c>
      <c r="AY205" s="1626"/>
      <c r="AZ205" s="1626"/>
      <c r="BA205" s="1637">
        <v>0</v>
      </c>
    </row>
    <row s="1852" customFormat="1" customHeight="1" ht="15">
      <c r="A206" s="1365"/>
      <c r="B206" s="1365"/>
      <c r="C206" s="1365"/>
      <c r="D206" s="1365"/>
      <c r="E206" s="2261" t="s">
        <v>148</v>
      </c>
      <c r="F206" s="2261"/>
      <c r="G206" s="2261"/>
      <c r="H206" s="2261"/>
      <c r="I206" s="2258"/>
      <c r="J206" s="1365"/>
      <c r="K206" s="1365"/>
      <c r="L206" s="1371"/>
      <c r="M206" s="1368"/>
      <c r="N206" s="1778"/>
      <c r="O206" s="1778"/>
      <c r="P206" s="2376"/>
      <c r="Q206" s="2376"/>
      <c r="R206" s="358"/>
      <c r="S206" s="2655"/>
      <c r="T206" s="2693" t="s">
        <v>565</v>
      </c>
      <c r="U206" s="2657"/>
      <c r="V206" s="2657"/>
      <c r="W206" s="2657"/>
      <c r="X206" s="2657"/>
      <c r="Y206" s="2657"/>
      <c r="Z206" s="2657"/>
      <c r="AA206" s="2657"/>
      <c r="AB206" s="2657"/>
      <c r="AC206" s="2661"/>
      <c r="AD206" s="2657"/>
      <c r="AE206" s="2657"/>
      <c r="AF206" s="2657"/>
      <c r="AG206" s="2657"/>
      <c r="AH206" s="2657"/>
      <c r="AI206" s="2657"/>
      <c r="AJ206" s="2657"/>
      <c r="AK206" s="2661"/>
      <c r="AL206" s="2658"/>
      <c r="AM206" s="2658"/>
      <c r="AN206" s="2658"/>
      <c r="AO206" s="2658"/>
      <c r="AP206" s="2658"/>
      <c r="AQ206" s="2658"/>
      <c r="AR206" s="2658"/>
      <c r="AS206" s="2836"/>
      <c r="AT206" s="2657"/>
      <c r="AU206" s="2663"/>
      <c r="AV206" s="1644"/>
      <c r="AW206" s="1626"/>
      <c r="AX206" s="1626" t="str">
        <f>IF(T206="","",T206)</f>
        <v>Добавить группу потребителей</v>
      </c>
      <c r="AY206" s="1626"/>
      <c r="AZ206" s="1626"/>
      <c r="BA206" s="1637">
        <v>0</v>
      </c>
    </row>
    <row s="1852" customFormat="1" customHeight="1" ht="14.25">
      <c r="A207" s="1365"/>
      <c r="B207" s="1365"/>
      <c r="C207" s="1365"/>
      <c r="D207" s="1365"/>
      <c r="E207" s="2261" t="s">
        <v>148</v>
      </c>
      <c r="F207" s="2261"/>
      <c r="G207" s="2261"/>
      <c r="H207" s="2260"/>
      <c r="I207" s="1365"/>
      <c r="J207" s="1365"/>
      <c r="K207" s="1365"/>
      <c r="L207" s="1371"/>
      <c r="M207" s="1367"/>
      <c r="N207" s="1367"/>
      <c r="O207" s="1368"/>
      <c r="P207" s="1825"/>
      <c r="Q207" s="377"/>
      <c r="R207" s="357"/>
      <c r="S207" s="2655"/>
      <c r="T207" s="2694" t="s">
        <v>566</v>
      </c>
      <c r="U207" s="2657"/>
      <c r="V207" s="2657"/>
      <c r="W207" s="2657"/>
      <c r="X207" s="2657"/>
      <c r="Y207" s="2657"/>
      <c r="Z207" s="2657"/>
      <c r="AA207" s="2657"/>
      <c r="AB207" s="2657"/>
      <c r="AC207" s="2661"/>
      <c r="AD207" s="2657"/>
      <c r="AE207" s="2657"/>
      <c r="AF207" s="2657"/>
      <c r="AG207" s="2657"/>
      <c r="AH207" s="2657"/>
      <c r="AI207" s="2657"/>
      <c r="AJ207" s="2657"/>
      <c r="AK207" s="2661"/>
      <c r="AL207" s="2658"/>
      <c r="AM207" s="2658"/>
      <c r="AN207" s="2658"/>
      <c r="AO207" s="2658"/>
      <c r="AP207" s="2658"/>
      <c r="AQ207" s="2658"/>
      <c r="AR207" s="2658"/>
      <c r="AS207" s="2836"/>
      <c r="AT207" s="2657"/>
      <c r="AU207" s="2663"/>
      <c r="AV207" s="1644"/>
      <c r="AW207" s="1626"/>
      <c r="AX207" s="1626" t="str">
        <f>IF(T207="","",T207)</f>
        <v>Добавить схему подключения</v>
      </c>
      <c r="AY207" s="1626"/>
      <c r="AZ207" s="1626"/>
      <c r="BA207" s="1637">
        <v>0</v>
      </c>
    </row>
    <row s="624" customFormat="1" customHeight="1" ht="0.75">
      <c r="A208" s="1345"/>
      <c r="B208" s="1345"/>
      <c r="C208" s="1345"/>
      <c r="D208" s="1345"/>
      <c r="E208" s="2261" t="s">
        <v>148</v>
      </c>
      <c r="F208" s="2261"/>
      <c r="G208" s="2260"/>
      <c r="H208" s="1345"/>
      <c r="I208" s="1345"/>
      <c r="J208" s="1345"/>
      <c r="K208" s="1345"/>
      <c r="L208" s="1547"/>
      <c r="M208" s="1317"/>
      <c r="N208" s="1317"/>
      <c r="O208" s="1644"/>
      <c r="P208" s="1318"/>
      <c r="Q208" s="1346"/>
      <c r="R208" s="1318"/>
      <c r="S208" s="1320"/>
      <c r="T208" s="1321" t="s">
        <v>244</v>
      </c>
      <c r="U208" s="1322"/>
      <c r="V208" s="1322"/>
      <c r="W208" s="1322"/>
      <c r="X208" s="1322"/>
      <c r="Y208" s="1322"/>
      <c r="Z208" s="1322"/>
      <c r="AA208" s="1322"/>
      <c r="AB208" s="1322"/>
      <c r="AC208" s="1322"/>
      <c r="AD208" s="1322"/>
      <c r="AE208" s="1322"/>
      <c r="AF208" s="1322"/>
      <c r="AG208" s="1322"/>
      <c r="AH208" s="1322"/>
      <c r="AI208" s="1322"/>
      <c r="AJ208" s="1322"/>
      <c r="AK208" s="1322"/>
      <c r="AL208" s="1322"/>
      <c r="AM208" s="1322"/>
      <c r="AN208" s="1322"/>
      <c r="AO208" s="1322"/>
      <c r="AP208" s="1322"/>
      <c r="AQ208" s="1322"/>
      <c r="AR208" s="1322"/>
      <c r="AS208" s="1322"/>
      <c r="AT208" s="1322"/>
      <c r="AU208" s="1322"/>
      <c r="AV208" s="1644"/>
      <c r="AW208" s="1626"/>
      <c r="AX208" s="1626" t="str">
        <f>IF(T208="","",T208)</f>
        <v>Добавить источник для дифференциации</v>
      </c>
      <c r="AY208" s="1626"/>
      <c r="AZ208" s="1626"/>
      <c r="BA208" s="1644">
        <v>0</v>
      </c>
    </row>
    <row s="624" customFormat="1" customHeight="1" ht="0.75">
      <c r="A209" s="1345"/>
      <c r="B209" s="1345"/>
      <c r="C209" s="1345"/>
      <c r="D209" s="1345"/>
      <c r="E209" s="2261" t="s">
        <v>148</v>
      </c>
      <c r="F209" s="2260"/>
      <c r="G209" s="1345"/>
      <c r="H209" s="1345"/>
      <c r="I209" s="1345"/>
      <c r="J209" s="1345"/>
      <c r="K209" s="1345"/>
      <c r="L209" s="1547"/>
      <c r="M209" s="1323"/>
      <c r="N209" s="1323"/>
      <c r="O209" s="1644"/>
      <c r="P209" s="1318"/>
      <c r="Q209" s="1346"/>
      <c r="R209" s="1318"/>
      <c r="S209" s="1324"/>
      <c r="T209" s="1325" t="s">
        <v>245</v>
      </c>
      <c r="U209" s="1326"/>
      <c r="V209" s="1326"/>
      <c r="W209" s="1326"/>
      <c r="X209" s="1326"/>
      <c r="Y209" s="1326"/>
      <c r="Z209" s="1326"/>
      <c r="AA209" s="1326"/>
      <c r="AB209" s="1326"/>
      <c r="AC209" s="1326"/>
      <c r="AD209" s="1326"/>
      <c r="AE209" s="1326"/>
      <c r="AF209" s="1326"/>
      <c r="AG209" s="1326"/>
      <c r="AH209" s="1326"/>
      <c r="AI209" s="1326"/>
      <c r="AJ209" s="1326"/>
      <c r="AK209" s="1326"/>
      <c r="AL209" s="1326"/>
      <c r="AM209" s="1326"/>
      <c r="AN209" s="1326"/>
      <c r="AO209" s="1326"/>
      <c r="AP209" s="1326"/>
      <c r="AQ209" s="1326"/>
      <c r="AR209" s="1326"/>
      <c r="AS209" s="1326"/>
      <c r="AT209" s="1326"/>
      <c r="AU209" s="1326"/>
      <c r="AV209" s="1644"/>
      <c r="AW209" s="1626"/>
      <c r="AX209" s="1626" t="str">
        <f>IF(T209="","",T209)</f>
        <v>Добавить централизованную систему для дифференциации</v>
      </c>
      <c r="AY209" s="1626"/>
      <c r="AZ209" s="1626"/>
      <c r="BA209" s="1644">
        <v>0</v>
      </c>
    </row>
    <row s="624" customFormat="1" customHeight="1" ht="0.75">
      <c r="A210" s="1345"/>
      <c r="B210" s="1345"/>
      <c r="C210" s="1345"/>
      <c r="D210" s="1345"/>
      <c r="E210" s="2260" t="s">
        <v>148</v>
      </c>
      <c r="F210" s="1345"/>
      <c r="G210" s="1345"/>
      <c r="H210" s="1345"/>
      <c r="I210" s="1345"/>
      <c r="J210" s="1345"/>
      <c r="K210" s="1345"/>
      <c r="L210" s="1547"/>
      <c r="M210" s="1323"/>
      <c r="N210" s="1323"/>
      <c r="O210" s="1644"/>
      <c r="P210" s="1318"/>
      <c r="Q210" s="1346"/>
      <c r="R210" s="1318"/>
      <c r="S210" s="1324"/>
      <c r="T210" s="1327" t="s">
        <v>246</v>
      </c>
      <c r="U210" s="1326"/>
      <c r="V210" s="1326"/>
      <c r="W210" s="1326"/>
      <c r="X210" s="1326"/>
      <c r="Y210" s="1326"/>
      <c r="Z210" s="1326"/>
      <c r="AA210" s="1326"/>
      <c r="AB210" s="1326"/>
      <c r="AC210" s="1326"/>
      <c r="AD210" s="1326"/>
      <c r="AE210" s="1326"/>
      <c r="AF210" s="1326"/>
      <c r="AG210" s="1326"/>
      <c r="AH210" s="1326"/>
      <c r="AI210" s="1326"/>
      <c r="AJ210" s="1326"/>
      <c r="AK210" s="1326"/>
      <c r="AL210" s="1326"/>
      <c r="AM210" s="1326"/>
      <c r="AN210" s="1326"/>
      <c r="AO210" s="1326"/>
      <c r="AP210" s="1326"/>
      <c r="AQ210" s="1326"/>
      <c r="AR210" s="1326"/>
      <c r="AS210" s="1326"/>
      <c r="AT210" s="1326"/>
      <c r="AU210" s="1326"/>
      <c r="AV210" s="1644"/>
      <c r="AW210" s="1626"/>
      <c r="AX210" s="1626" t="str">
        <f>IF(T210="","",T210)</f>
        <v>Добавить территорию для дифференциации</v>
      </c>
      <c r="AY210" s="1626"/>
      <c r="AZ210" s="1626"/>
      <c r="BA210" s="1644">
        <v>0</v>
      </c>
    </row>
    <row s="1852" customFormat="1" customHeight="1" ht="21">
      <c r="A211" s="1365" t="s">
        <v>291</v>
      </c>
      <c r="B211" s="1365"/>
      <c r="C211" s="1365"/>
      <c r="D211" s="1365"/>
      <c r="E211" s="2260" t="s">
        <v>158</v>
      </c>
      <c r="F211" s="1365"/>
      <c r="G211" s="1365"/>
      <c r="H211" s="1365"/>
      <c r="I211" s="1365"/>
      <c r="J211" s="1365"/>
      <c r="K211" s="1365"/>
      <c r="L211" s="1371"/>
      <c r="M211" s="1367"/>
      <c r="N211" s="1367"/>
      <c r="O211" s="1367"/>
      <c r="P211" s="2399"/>
      <c r="Q211" s="1825"/>
      <c r="R211" s="357"/>
      <c r="S211" s="2275" t="str">
        <f>INDEX(PT_DIFFERENTIATION_NUM_NTAR,MATCH(A211,PT_DIFFERENTIATION_NTAR_ID,0))</f>
        <v>13</v>
      </c>
      <c r="T211" s="1527" t="s">
        <v>205</v>
      </c>
      <c r="U211" s="302"/>
      <c r="V211" s="2244"/>
      <c r="W211" s="2245"/>
      <c r="X211" s="2245"/>
      <c r="Y211" s="2245"/>
      <c r="Z211" s="2245"/>
      <c r="AA211" s="2245"/>
      <c r="AB211" s="2245"/>
      <c r="AC211" s="2246"/>
      <c r="AD211" s="2244" t="str">
        <f>INDEX(PT_DIFFERENTIATION_NTAR,MATCH(A211,PT_DIFFERENTIATION_NTAR_ID,0))</f>
        <v>Тариф на тепловую энергию</v>
      </c>
      <c r="AE211" s="2245"/>
      <c r="AF211" s="2245"/>
      <c r="AG211" s="2245"/>
      <c r="AH211" s="2245"/>
      <c r="AI211" s="2245"/>
      <c r="AJ211" s="2245"/>
      <c r="AK211" s="2245"/>
      <c r="AL211" s="2244"/>
      <c r="AM211" s="2245"/>
      <c r="AN211" s="2245"/>
      <c r="AO211" s="2245"/>
      <c r="AP211" s="2245"/>
      <c r="AQ211" s="2245"/>
      <c r="AR211" s="2245"/>
      <c r="AS211" s="2816"/>
      <c r="AT211" s="2246"/>
      <c r="AU211" s="1260" t="s">
        <v>549</v>
      </c>
      <c r="AV211" s="1644"/>
      <c r="AW211" s="1626"/>
      <c r="AX211" s="1626" t="str">
        <f>IF(T211="","",T211)</f>
        <v>Наименование тарифа</v>
      </c>
      <c r="AY211" s="1626"/>
      <c r="AZ211" s="1626"/>
      <c r="BA211" s="1637">
        <v>0</v>
      </c>
    </row>
    <row s="1852" customFormat="1" customHeight="1" ht="21">
      <c r="A212" s="1365"/>
      <c r="B212" s="1365" t="s">
        <v>292</v>
      </c>
      <c r="C212" s="1365"/>
      <c r="D212" s="1365"/>
      <c r="E212" s="2261" t="s">
        <v>153</v>
      </c>
      <c r="F212" s="2260">
        <v>1</v>
      </c>
      <c r="G212" s="1365"/>
      <c r="H212" s="1365"/>
      <c r="I212" s="1365"/>
      <c r="J212" s="1365"/>
      <c r="K212" s="1365"/>
      <c r="L212" s="1371"/>
      <c r="M212" s="1367"/>
      <c r="N212" s="1367"/>
      <c r="O212" s="1367"/>
      <c r="P212" s="2127"/>
      <c r="Q212" s="354"/>
      <c r="R212" s="355"/>
      <c r="S212" s="2275" t="str">
        <f>INDEX(PT_DIFFERENTIATION_NUM_TER,MATCH(B212,PT_DIFFERENTIATION_TER_ID,0))</f>
        <v>13.1</v>
      </c>
      <c r="T212" s="1524" t="s">
        <v>550</v>
      </c>
      <c r="U212" s="302"/>
      <c r="V212" s="2244"/>
      <c r="W212" s="2245"/>
      <c r="X212" s="2245"/>
      <c r="Y212" s="2245"/>
      <c r="Z212" s="2245"/>
      <c r="AA212" s="2245"/>
      <c r="AB212" s="2245"/>
      <c r="AC212" s="2246"/>
      <c r="AD212" s="2244" t="str">
        <f>INDEX(PT_DIFFERENTIATION_TER,MATCH(B212,PT_DIFFERENTIATION_TER_ID,0))</f>
        <v>Территория 13</v>
      </c>
      <c r="AE212" s="2245"/>
      <c r="AF212" s="2245"/>
      <c r="AG212" s="2245"/>
      <c r="AH212" s="2245"/>
      <c r="AI212" s="2245"/>
      <c r="AJ212" s="2245"/>
      <c r="AK212" s="2245"/>
      <c r="AL212" s="2244"/>
      <c r="AM212" s="2245"/>
      <c r="AN212" s="2245"/>
      <c r="AO212" s="2245"/>
      <c r="AP212" s="2245"/>
      <c r="AQ212" s="2245"/>
      <c r="AR212" s="2245"/>
      <c r="AS212" s="2816"/>
      <c r="AT212" s="2246"/>
      <c r="AU212" s="1260" t="s">
        <v>551</v>
      </c>
      <c r="AV212" s="1644"/>
      <c r="AW212" s="1626"/>
      <c r="AX212" s="1626" t="str">
        <f>IF(T212="","",T212)</f>
        <v>Территория действия тарифа</v>
      </c>
      <c r="AY212" s="1626"/>
      <c r="AZ212" s="1626"/>
      <c r="BA212" s="1637">
        <v>0</v>
      </c>
    </row>
    <row s="1852" customFormat="1" customHeight="1" ht="23.25">
      <c r="A213" s="1365"/>
      <c r="B213" s="1365"/>
      <c r="C213" s="1365" t="s">
        <v>293</v>
      </c>
      <c r="D213" s="1365"/>
      <c r="E213" s="2261" t="s">
        <v>153</v>
      </c>
      <c r="F213" s="2261"/>
      <c r="G213" s="2260">
        <v>1</v>
      </c>
      <c r="H213" s="1365"/>
      <c r="I213" s="1365"/>
      <c r="J213" s="1365"/>
      <c r="K213" s="1365"/>
      <c r="L213" s="1371"/>
      <c r="M213" s="1367"/>
      <c r="N213" s="1367"/>
      <c r="O213" s="1367"/>
      <c r="P213" s="356"/>
      <c r="Q213" s="354"/>
      <c r="R213" s="355"/>
      <c r="S213" s="2275" t="str">
        <f>INDEX(PT_DIFFERENTIATION_NUM_CS,MATCH(C213,PT_DIFFERENTIATION_CS_ID,0))</f>
        <v>13.1.1</v>
      </c>
      <c r="T213" s="311" t="s">
        <v>552</v>
      </c>
      <c r="U213" s="302"/>
      <c r="V213" s="2244"/>
      <c r="W213" s="2245"/>
      <c r="X213" s="2245"/>
      <c r="Y213" s="2245"/>
      <c r="Z213" s="2245"/>
      <c r="AA213" s="2245"/>
      <c r="AB213" s="2245"/>
      <c r="AC213" s="2246"/>
      <c r="AD213" s="2244" t="str">
        <f>INDEX(PT_DIFFERENTIATION_CS,MATCH(C213,PT_DIFFERENTIATION_CS_ID,0))</f>
        <v>без дифференциации</v>
      </c>
      <c r="AE213" s="2245"/>
      <c r="AF213" s="2245"/>
      <c r="AG213" s="2245"/>
      <c r="AH213" s="2245"/>
      <c r="AI213" s="2245"/>
      <c r="AJ213" s="2245"/>
      <c r="AK213" s="2245"/>
      <c r="AL213" s="2244"/>
      <c r="AM213" s="2245"/>
      <c r="AN213" s="2245"/>
      <c r="AO213" s="2245"/>
      <c r="AP213" s="2245"/>
      <c r="AQ213" s="2245"/>
      <c r="AR213" s="2245"/>
      <c r="AS213" s="2816"/>
      <c r="AT213" s="2246"/>
      <c r="AU213" s="1260" t="s">
        <v>553</v>
      </c>
      <c r="AV213" s="1644"/>
      <c r="AW213" s="1626"/>
      <c r="AX213" s="1626" t="str">
        <f>IF(T213="","",T213)</f>
        <v>Наименование системы теплоснабжения </v>
      </c>
      <c r="AY213" s="1626"/>
      <c r="AZ213" s="1626"/>
      <c r="BA213" s="1637">
        <v>0</v>
      </c>
    </row>
    <row s="1852" customFormat="1" customHeight="1" ht="21">
      <c r="A214" s="1365"/>
      <c r="B214" s="1365"/>
      <c r="C214" s="1365"/>
      <c r="D214" s="1365" t="s">
        <v>294</v>
      </c>
      <c r="E214" s="2261" t="s">
        <v>153</v>
      </c>
      <c r="F214" s="2261"/>
      <c r="G214" s="2261"/>
      <c r="H214" s="2260">
        <v>1</v>
      </c>
      <c r="I214" s="1365"/>
      <c r="J214" s="1365"/>
      <c r="K214" s="1365"/>
      <c r="L214" s="1371"/>
      <c r="M214" s="1367"/>
      <c r="N214" s="1367"/>
      <c r="O214" s="1367"/>
      <c r="P214" s="356"/>
      <c r="Q214" s="354"/>
      <c r="R214" s="355"/>
      <c r="S214" s="2275" t="str">
        <f>INDEX(PT_DIFFERENTIATION_NUM_IST_TE,MATCH(D214,PT_DIFFERENTIATION_IST_TE_ID,0))</f>
        <v>13.1.1.1</v>
      </c>
      <c r="T214" s="312" t="s">
        <v>554</v>
      </c>
      <c r="U214" s="302"/>
      <c r="V214" s="2244"/>
      <c r="W214" s="2245"/>
      <c r="X214" s="2245"/>
      <c r="Y214" s="2245"/>
      <c r="Z214" s="2245"/>
      <c r="AA214" s="2245"/>
      <c r="AB214" s="2245"/>
      <c r="AC214" s="2246"/>
      <c r="AD214" s="2244" t="str">
        <f>INDEX(PT_DIFFERENTIATION_IST_TE,MATCH(D214,PT_DIFFERENTIATION_IST_TE_ID,0))</f>
        <v>без дифференциации</v>
      </c>
      <c r="AE214" s="2245"/>
      <c r="AF214" s="2245"/>
      <c r="AG214" s="2245"/>
      <c r="AH214" s="2245"/>
      <c r="AI214" s="2245"/>
      <c r="AJ214" s="2245"/>
      <c r="AK214" s="2245"/>
      <c r="AL214" s="2244"/>
      <c r="AM214" s="2245"/>
      <c r="AN214" s="2245"/>
      <c r="AO214" s="2245"/>
      <c r="AP214" s="2245"/>
      <c r="AQ214" s="2245"/>
      <c r="AR214" s="2245"/>
      <c r="AS214" s="2816"/>
      <c r="AT214" s="2246"/>
      <c r="AU214" s="1260" t="s">
        <v>555</v>
      </c>
      <c r="AV214" s="1644"/>
      <c r="AW214" s="1626"/>
      <c r="AX214" s="1626" t="str">
        <f>IF(T214="","",T214)</f>
        <v>Источник тепловой энергии  </v>
      </c>
      <c r="AY214" s="1626"/>
      <c r="AZ214" s="1626"/>
      <c r="BA214" s="1637">
        <v>0</v>
      </c>
    </row>
    <row s="1852" customFormat="1" customHeight="1" ht="47.25">
      <c r="A215" s="1365"/>
      <c r="B215" s="1365"/>
      <c r="C215" s="1365"/>
      <c r="D215" s="1365"/>
      <c r="E215" s="2261" t="s">
        <v>153</v>
      </c>
      <c r="F215" s="2261"/>
      <c r="G215" s="2261"/>
      <c r="H215" s="2261"/>
      <c r="I215" s="2258" t="str">
        <f>S214&amp;".1"</f>
        <v>13.1.1.1.1</v>
      </c>
      <c r="J215" s="1365"/>
      <c r="K215" s="1365"/>
      <c r="L215" s="1371" t="s">
        <v>556</v>
      </c>
      <c r="M215" s="1368"/>
      <c r="N215" s="1778"/>
      <c r="O215" s="1778"/>
      <c r="P215" s="2376">
        <v>1</v>
      </c>
      <c r="Q215" s="2376"/>
      <c r="R215" s="358"/>
      <c r="S215" s="2275" t="str">
        <f>$I215</f>
        <v>13.1.1.1.1</v>
      </c>
      <c r="T215" s="287" t="s">
        <v>557</v>
      </c>
      <c r="U215" s="302"/>
      <c r="V215" s="2247"/>
      <c r="W215" s="2248"/>
      <c r="X215" s="2248"/>
      <c r="Y215" s="2248"/>
      <c r="Z215" s="2248"/>
      <c r="AA215" s="2248"/>
      <c r="AB215" s="2248"/>
      <c r="AC215" s="2249"/>
      <c r="AD215" s="2247" t="s">
        <v>599</v>
      </c>
      <c r="AE215" s="2248"/>
      <c r="AF215" s="2248"/>
      <c r="AG215" s="2248"/>
      <c r="AH215" s="2248"/>
      <c r="AI215" s="2248"/>
      <c r="AJ215" s="2248"/>
      <c r="AK215" s="2248"/>
      <c r="AL215" s="2247"/>
      <c r="AM215" s="2248"/>
      <c r="AN215" s="2248"/>
      <c r="AO215" s="2248"/>
      <c r="AP215" s="2248"/>
      <c r="AQ215" s="2248"/>
      <c r="AR215" s="2248"/>
      <c r="AS215" s="2817"/>
      <c r="AT215" s="2249"/>
      <c r="AU215" s="1260" t="s">
        <v>558</v>
      </c>
      <c r="AV215" s="1644"/>
      <c r="AW215" s="1626"/>
      <c r="AX215" s="1626" t="str">
        <f>IF(T215="","",T215)</f>
        <v>Схема подключения теплопотребляющей установки к коллектору источника тепловой энергии</v>
      </c>
      <c r="AY215" s="1626"/>
      <c r="AZ215" s="1626"/>
      <c r="BA215" s="1637">
        <v>0</v>
      </c>
    </row>
    <row s="1852" customFormat="1" customHeight="1" ht="21">
      <c r="A216" s="1365"/>
      <c r="B216" s="1365"/>
      <c r="C216" s="1365"/>
      <c r="D216" s="1365"/>
      <c r="E216" s="2261" t="s">
        <v>153</v>
      </c>
      <c r="F216" s="2261"/>
      <c r="G216" s="2261"/>
      <c r="H216" s="2261"/>
      <c r="I216" s="2288"/>
      <c r="J216" s="2258" t="str">
        <f>I215&amp;".1"</f>
        <v>13.1.1.1.1.1</v>
      </c>
      <c r="K216" s="1365"/>
      <c r="L216" s="1371" t="s">
        <v>559</v>
      </c>
      <c r="M216" s="1368"/>
      <c r="N216" s="1368"/>
      <c r="O216" s="1778"/>
      <c r="P216" s="2376"/>
      <c r="Q216" s="2376">
        <v>1</v>
      </c>
      <c r="R216" s="359"/>
      <c r="S216" s="2275" t="str">
        <f>$J216</f>
        <v>13.1.1.1.1.1</v>
      </c>
      <c r="T216" s="288" t="s">
        <v>560</v>
      </c>
      <c r="U216" s="302"/>
      <c r="V216" s="2247"/>
      <c r="W216" s="2248"/>
      <c r="X216" s="2248"/>
      <c r="Y216" s="2248"/>
      <c r="Z216" s="2248"/>
      <c r="AA216" s="2248"/>
      <c r="AB216" s="2248"/>
      <c r="AC216" s="2249"/>
      <c r="AD216" s="2247" t="s">
        <v>599</v>
      </c>
      <c r="AE216" s="2248"/>
      <c r="AF216" s="2248"/>
      <c r="AG216" s="2248"/>
      <c r="AH216" s="2248"/>
      <c r="AI216" s="2248"/>
      <c r="AJ216" s="2248"/>
      <c r="AK216" s="2248"/>
      <c r="AL216" s="2247"/>
      <c r="AM216" s="2248"/>
      <c r="AN216" s="2248"/>
      <c r="AO216" s="2248"/>
      <c r="AP216" s="2248"/>
      <c r="AQ216" s="2248"/>
      <c r="AR216" s="2248"/>
      <c r="AS216" s="2817"/>
      <c r="AT216" s="2249"/>
      <c r="AU216" s="1260" t="s">
        <v>561</v>
      </c>
      <c r="AV216" s="1644"/>
      <c r="AW216" s="1626"/>
      <c r="AX216" s="1626" t="str">
        <f>IF(T216="","",T216)</f>
        <v>Группа потребителей</v>
      </c>
      <c r="AY216" s="1626"/>
      <c r="AZ216" s="1626"/>
      <c r="BA216" s="1637">
        <v>0</v>
      </c>
    </row>
    <row s="1852" customFormat="1" customHeight="1" ht="21">
      <c r="A217" s="1365"/>
      <c r="B217" s="1365"/>
      <c r="C217" s="1365"/>
      <c r="D217" s="1365"/>
      <c r="E217" s="2261" t="s">
        <v>153</v>
      </c>
      <c r="F217" s="2261"/>
      <c r="G217" s="2261"/>
      <c r="H217" s="2261"/>
      <c r="I217" s="2288"/>
      <c r="J217" s="2288"/>
      <c r="K217" s="2258" t="str">
        <f>J216&amp;".1"</f>
        <v>13.1.1.1.1.1.1</v>
      </c>
      <c r="L217" s="1371" t="s">
        <v>562</v>
      </c>
      <c r="M217" s="1368"/>
      <c r="N217" s="1368"/>
      <c r="O217" s="1368"/>
      <c r="P217" s="2376"/>
      <c r="Q217" s="2376"/>
      <c r="R217" s="359">
        <v>1</v>
      </c>
      <c r="S217" s="2275" t="str">
        <f>$K217</f>
        <v>13.1.1.1.1.1.1</v>
      </c>
      <c r="T217" s="1349" t="s">
        <v>600</v>
      </c>
      <c r="U217" s="302"/>
      <c r="V217" s="753"/>
      <c r="W217" s="327"/>
      <c r="X217" s="753"/>
      <c r="Y217" s="1259"/>
      <c r="Z217" s="2604"/>
      <c r="AA217" s="2109" t="s">
        <v>65</v>
      </c>
      <c r="AB217" s="2604"/>
      <c r="AC217" s="2109" t="s">
        <v>65</v>
      </c>
      <c r="AD217" s="753">
        <v>2299</v>
      </c>
      <c r="AE217" s="327"/>
      <c r="AF217" s="753"/>
      <c r="AG217" s="1259"/>
      <c r="AH217" s="2604">
        <v>46023</v>
      </c>
      <c r="AI217" s="2109" t="s">
        <v>65</v>
      </c>
      <c r="AJ217" s="2604">
        <v>46295</v>
      </c>
      <c r="AK217" s="2109" t="s">
        <v>65</v>
      </c>
      <c r="AL217" s="753">
        <v>2515</v>
      </c>
      <c r="AM217" s="327"/>
      <c r="AN217" s="753"/>
      <c r="AO217" s="1259"/>
      <c r="AP217" s="2604">
        <v>46296</v>
      </c>
      <c r="AQ217" s="2109" t="s">
        <v>65</v>
      </c>
      <c r="AR217" s="2604">
        <v>46387</v>
      </c>
      <c r="AS217" s="2109" t="s">
        <v>65</v>
      </c>
      <c r="AT217" s="327"/>
      <c r="AU217" s="2255" t="s">
        <v>563</v>
      </c>
      <c r="AV217" s="1644">
        <f>STRCHECKDATE(V218:AT218)</f>
      </c>
      <c r="AW217" s="1626"/>
      <c r="AX217" s="1626" t="str">
        <f>IF(T217="","",T217)</f>
        <v>вода</v>
      </c>
      <c r="AY217" s="1626"/>
      <c r="AZ217" s="1626"/>
      <c r="BA217" s="1637">
        <v>0</v>
      </c>
    </row>
    <row s="1852" customFormat="1" customHeight="1" ht="0.75">
      <c r="A218" s="1365"/>
      <c r="B218" s="1365"/>
      <c r="C218" s="1365"/>
      <c r="D218" s="1365"/>
      <c r="E218" s="2261" t="s">
        <v>153</v>
      </c>
      <c r="F218" s="2261"/>
      <c r="G218" s="2261"/>
      <c r="H218" s="2261"/>
      <c r="I218" s="2288"/>
      <c r="J218" s="2288"/>
      <c r="K218" s="2258"/>
      <c r="L218" s="1371"/>
      <c r="M218" s="1368"/>
      <c r="N218" s="1368"/>
      <c r="O218" s="1368"/>
      <c r="P218" s="2376"/>
      <c r="Q218" s="2376"/>
      <c r="R218" s="359"/>
      <c r="S218" s="2515"/>
      <c r="T218" s="302"/>
      <c r="U218" s="302"/>
      <c r="V218" s="327"/>
      <c r="W218" s="327"/>
      <c r="X218" s="327"/>
      <c r="Y218" s="330" t="str">
        <f>Z217&amp;"-"&amp;AB217</f>
        <v>-</v>
      </c>
      <c r="Z218" s="2311"/>
      <c r="AA218" s="2109"/>
      <c r="AB218" s="2311"/>
      <c r="AC218" s="2109"/>
      <c r="AD218" s="327"/>
      <c r="AE218" s="327"/>
      <c r="AF218" s="327"/>
      <c r="AG218" s="330" t="str">
        <f>AH217&amp;"-"&amp;AJ217</f>
        <v>46023-46295</v>
      </c>
      <c r="AH218" s="2311"/>
      <c r="AI218" s="2109"/>
      <c r="AJ218" s="2311"/>
      <c r="AK218" s="2109"/>
      <c r="AL218" s="327"/>
      <c r="AM218" s="327"/>
      <c r="AN218" s="327"/>
      <c r="AO218" s="330" t="str">
        <f>AP217&amp;"-"&amp;AR217</f>
        <v>46296-46387</v>
      </c>
      <c r="AP218" s="2311"/>
      <c r="AQ218" s="2109"/>
      <c r="AR218" s="2311"/>
      <c r="AS218" s="2109"/>
      <c r="AT218" s="327"/>
      <c r="AU218" s="2256"/>
      <c r="AV218" s="1644"/>
      <c r="AW218" s="1626"/>
      <c r="AX218" s="1626" t="str">
        <f>IF(T218="","",T218)</f>
        <v/>
      </c>
      <c r="AY218" s="1626"/>
      <c r="AZ218" s="1626"/>
      <c r="BA218" s="1637">
        <v>0</v>
      </c>
    </row>
    <row s="1852" customFormat="1" customHeight="1" ht="15">
      <c r="A219" s="1365"/>
      <c r="B219" s="1365"/>
      <c r="C219" s="1365"/>
      <c r="D219" s="1365"/>
      <c r="E219" s="2261" t="s">
        <v>153</v>
      </c>
      <c r="F219" s="2261"/>
      <c r="G219" s="2261"/>
      <c r="H219" s="2261"/>
      <c r="I219" s="2288"/>
      <c r="J219" s="2258"/>
      <c r="K219" s="1365"/>
      <c r="L219" s="1371"/>
      <c r="M219" s="1368"/>
      <c r="N219" s="1368"/>
      <c r="O219" s="1778"/>
      <c r="P219" s="2376"/>
      <c r="Q219" s="2376"/>
      <c r="R219" s="358"/>
      <c r="S219" s="2655"/>
      <c r="T219" s="2695" t="s">
        <v>564</v>
      </c>
      <c r="U219" s="2657"/>
      <c r="V219" s="2657"/>
      <c r="W219" s="2657"/>
      <c r="X219" s="2657"/>
      <c r="Y219" s="2657"/>
      <c r="Z219" s="2657"/>
      <c r="AA219" s="2657"/>
      <c r="AB219" s="2657"/>
      <c r="AC219" s="2657"/>
      <c r="AD219" s="2657"/>
      <c r="AE219" s="2657"/>
      <c r="AF219" s="2657"/>
      <c r="AG219" s="2657"/>
      <c r="AH219" s="2657"/>
      <c r="AI219" s="2657"/>
      <c r="AJ219" s="2657"/>
      <c r="AK219" s="2657"/>
      <c r="AL219" s="2658"/>
      <c r="AM219" s="2658"/>
      <c r="AN219" s="2658"/>
      <c r="AO219" s="2658"/>
      <c r="AP219" s="2658"/>
      <c r="AQ219" s="2658"/>
      <c r="AR219" s="2658"/>
      <c r="AS219" s="2835"/>
      <c r="AT219" s="2659"/>
      <c r="AU219" s="2257"/>
      <c r="AV219" s="1644"/>
      <c r="AW219" s="1626"/>
      <c r="AX219" s="1626" t="str">
        <f>IF(T219="","",T219)</f>
        <v>Добавить вид теплоносителя (параметры теплоносителя)</v>
      </c>
      <c r="AY219" s="1626"/>
      <c r="AZ219" s="1626"/>
      <c r="BA219" s="1637">
        <v>0</v>
      </c>
    </row>
    <row s="1852" customFormat="1" customHeight="1" ht="15">
      <c r="A220" s="1365"/>
      <c r="B220" s="1365"/>
      <c r="C220" s="1365"/>
      <c r="D220" s="1365"/>
      <c r="E220" s="2261" t="s">
        <v>153</v>
      </c>
      <c r="F220" s="2261"/>
      <c r="G220" s="2261"/>
      <c r="H220" s="2261"/>
      <c r="I220" s="2258"/>
      <c r="J220" s="1365"/>
      <c r="K220" s="1365"/>
      <c r="L220" s="1371"/>
      <c r="M220" s="1368"/>
      <c r="N220" s="1778"/>
      <c r="O220" s="1778"/>
      <c r="P220" s="2376"/>
      <c r="Q220" s="2376"/>
      <c r="R220" s="358"/>
      <c r="S220" s="2655"/>
      <c r="T220" s="2696" t="s">
        <v>565</v>
      </c>
      <c r="U220" s="2657"/>
      <c r="V220" s="2657"/>
      <c r="W220" s="2657"/>
      <c r="X220" s="2657"/>
      <c r="Y220" s="2657"/>
      <c r="Z220" s="2657"/>
      <c r="AA220" s="2657"/>
      <c r="AB220" s="2657"/>
      <c r="AC220" s="2661"/>
      <c r="AD220" s="2657"/>
      <c r="AE220" s="2657"/>
      <c r="AF220" s="2657"/>
      <c r="AG220" s="2657"/>
      <c r="AH220" s="2657"/>
      <c r="AI220" s="2657"/>
      <c r="AJ220" s="2657"/>
      <c r="AK220" s="2661"/>
      <c r="AL220" s="2658"/>
      <c r="AM220" s="2658"/>
      <c r="AN220" s="2658"/>
      <c r="AO220" s="2658"/>
      <c r="AP220" s="2658"/>
      <c r="AQ220" s="2658"/>
      <c r="AR220" s="2658"/>
      <c r="AS220" s="2836"/>
      <c r="AT220" s="2657"/>
      <c r="AU220" s="2663"/>
      <c r="AV220" s="1644"/>
      <c r="AW220" s="1626"/>
      <c r="AX220" s="1626" t="str">
        <f>IF(T220="","",T220)</f>
        <v>Добавить группу потребителей</v>
      </c>
      <c r="AY220" s="1626"/>
      <c r="AZ220" s="1626"/>
      <c r="BA220" s="1637">
        <v>0</v>
      </c>
    </row>
    <row s="1852" customFormat="1" customHeight="1" ht="14.25">
      <c r="A221" s="1365"/>
      <c r="B221" s="1365"/>
      <c r="C221" s="1365"/>
      <c r="D221" s="1365"/>
      <c r="E221" s="2261" t="s">
        <v>153</v>
      </c>
      <c r="F221" s="2261"/>
      <c r="G221" s="2261"/>
      <c r="H221" s="2260"/>
      <c r="I221" s="1365"/>
      <c r="J221" s="1365"/>
      <c r="K221" s="1365"/>
      <c r="L221" s="1371"/>
      <c r="M221" s="1367"/>
      <c r="N221" s="1367"/>
      <c r="O221" s="1368"/>
      <c r="P221" s="1825"/>
      <c r="Q221" s="377"/>
      <c r="R221" s="357"/>
      <c r="S221" s="2655"/>
      <c r="T221" s="2697" t="s">
        <v>566</v>
      </c>
      <c r="U221" s="2657"/>
      <c r="V221" s="2657"/>
      <c r="W221" s="2657"/>
      <c r="X221" s="2657"/>
      <c r="Y221" s="2657"/>
      <c r="Z221" s="2657"/>
      <c r="AA221" s="2657"/>
      <c r="AB221" s="2657"/>
      <c r="AC221" s="2661"/>
      <c r="AD221" s="2657"/>
      <c r="AE221" s="2657"/>
      <c r="AF221" s="2657"/>
      <c r="AG221" s="2657"/>
      <c r="AH221" s="2657"/>
      <c r="AI221" s="2657"/>
      <c r="AJ221" s="2657"/>
      <c r="AK221" s="2661"/>
      <c r="AL221" s="2658"/>
      <c r="AM221" s="2658"/>
      <c r="AN221" s="2658"/>
      <c r="AO221" s="2658"/>
      <c r="AP221" s="2658"/>
      <c r="AQ221" s="2658"/>
      <c r="AR221" s="2658"/>
      <c r="AS221" s="2836"/>
      <c r="AT221" s="2657"/>
      <c r="AU221" s="2663"/>
      <c r="AV221" s="1644"/>
      <c r="AW221" s="1626"/>
      <c r="AX221" s="1626" t="str">
        <f>IF(T221="","",T221)</f>
        <v>Добавить схему подключения</v>
      </c>
      <c r="AY221" s="1626"/>
      <c r="AZ221" s="1626"/>
      <c r="BA221" s="1637">
        <v>0</v>
      </c>
    </row>
    <row s="624" customFormat="1" customHeight="1" ht="0.75">
      <c r="A222" s="1345"/>
      <c r="B222" s="1345"/>
      <c r="C222" s="1345"/>
      <c r="D222" s="1345"/>
      <c r="E222" s="2261" t="s">
        <v>153</v>
      </c>
      <c r="F222" s="2261"/>
      <c r="G222" s="2260"/>
      <c r="H222" s="1345"/>
      <c r="I222" s="1345"/>
      <c r="J222" s="1345"/>
      <c r="K222" s="1345"/>
      <c r="L222" s="1547"/>
      <c r="M222" s="1317"/>
      <c r="N222" s="1317"/>
      <c r="O222" s="1644"/>
      <c r="P222" s="1318"/>
      <c r="Q222" s="1346"/>
      <c r="R222" s="1318"/>
      <c r="S222" s="1320"/>
      <c r="T222" s="1321" t="s">
        <v>244</v>
      </c>
      <c r="U222" s="1322"/>
      <c r="V222" s="1322"/>
      <c r="W222" s="1322"/>
      <c r="X222" s="1322"/>
      <c r="Y222" s="1322"/>
      <c r="Z222" s="1322"/>
      <c r="AA222" s="1322"/>
      <c r="AB222" s="1322"/>
      <c r="AC222" s="1322"/>
      <c r="AD222" s="1322"/>
      <c r="AE222" s="1322"/>
      <c r="AF222" s="1322"/>
      <c r="AG222" s="1322"/>
      <c r="AH222" s="1322"/>
      <c r="AI222" s="1322"/>
      <c r="AJ222" s="1322"/>
      <c r="AK222" s="1322"/>
      <c r="AL222" s="1322"/>
      <c r="AM222" s="1322"/>
      <c r="AN222" s="1322"/>
      <c r="AO222" s="1322"/>
      <c r="AP222" s="1322"/>
      <c r="AQ222" s="1322"/>
      <c r="AR222" s="1322"/>
      <c r="AS222" s="1322"/>
      <c r="AT222" s="1322"/>
      <c r="AU222" s="1322"/>
      <c r="AV222" s="1644"/>
      <c r="AW222" s="1626"/>
      <c r="AX222" s="1626" t="str">
        <f>IF(T222="","",T222)</f>
        <v>Добавить источник для дифференциации</v>
      </c>
      <c r="AY222" s="1626"/>
      <c r="AZ222" s="1626"/>
      <c r="BA222" s="1644">
        <v>0</v>
      </c>
    </row>
    <row s="624" customFormat="1" customHeight="1" ht="0.75">
      <c r="A223" s="1345"/>
      <c r="B223" s="1345"/>
      <c r="C223" s="1345"/>
      <c r="D223" s="1345"/>
      <c r="E223" s="2261" t="s">
        <v>153</v>
      </c>
      <c r="F223" s="2260"/>
      <c r="G223" s="1345"/>
      <c r="H223" s="1345"/>
      <c r="I223" s="1345"/>
      <c r="J223" s="1345"/>
      <c r="K223" s="1345"/>
      <c r="L223" s="1547"/>
      <c r="M223" s="1323"/>
      <c r="N223" s="1323"/>
      <c r="O223" s="1644"/>
      <c r="P223" s="1318"/>
      <c r="Q223" s="1346"/>
      <c r="R223" s="1318"/>
      <c r="S223" s="1324"/>
      <c r="T223" s="1325" t="s">
        <v>245</v>
      </c>
      <c r="U223" s="1326"/>
      <c r="V223" s="1326"/>
      <c r="W223" s="1326"/>
      <c r="X223" s="1326"/>
      <c r="Y223" s="1326"/>
      <c r="Z223" s="1326"/>
      <c r="AA223" s="1326"/>
      <c r="AB223" s="1326"/>
      <c r="AC223" s="1326"/>
      <c r="AD223" s="1326"/>
      <c r="AE223" s="1326"/>
      <c r="AF223" s="1326"/>
      <c r="AG223" s="1326"/>
      <c r="AH223" s="1326"/>
      <c r="AI223" s="1326"/>
      <c r="AJ223" s="1326"/>
      <c r="AK223" s="1326"/>
      <c r="AL223" s="1326"/>
      <c r="AM223" s="1326"/>
      <c r="AN223" s="1326"/>
      <c r="AO223" s="1326"/>
      <c r="AP223" s="1326"/>
      <c r="AQ223" s="1326"/>
      <c r="AR223" s="1326"/>
      <c r="AS223" s="1326"/>
      <c r="AT223" s="1326"/>
      <c r="AU223" s="1326"/>
      <c r="AV223" s="1644"/>
      <c r="AW223" s="1626"/>
      <c r="AX223" s="1626" t="str">
        <f>IF(T223="","",T223)</f>
        <v>Добавить централизованную систему для дифференциации</v>
      </c>
      <c r="AY223" s="1626"/>
      <c r="AZ223" s="1626"/>
      <c r="BA223" s="1644">
        <v>0</v>
      </c>
    </row>
    <row s="624" customFormat="1" customHeight="1" ht="0.75">
      <c r="A224" s="1345"/>
      <c r="B224" s="1345"/>
      <c r="C224" s="1345"/>
      <c r="D224" s="1345"/>
      <c r="E224" s="2260" t="s">
        <v>153</v>
      </c>
      <c r="F224" s="1345"/>
      <c r="G224" s="1345"/>
      <c r="H224" s="1345"/>
      <c r="I224" s="1345"/>
      <c r="J224" s="1345"/>
      <c r="K224" s="1345"/>
      <c r="L224" s="1547"/>
      <c r="M224" s="1323"/>
      <c r="N224" s="1323"/>
      <c r="O224" s="1644"/>
      <c r="P224" s="1318"/>
      <c r="Q224" s="1346"/>
      <c r="R224" s="1318"/>
      <c r="S224" s="1324"/>
      <c r="T224" s="1327" t="s">
        <v>246</v>
      </c>
      <c r="U224" s="1326"/>
      <c r="V224" s="1326"/>
      <c r="W224" s="1326"/>
      <c r="X224" s="1326"/>
      <c r="Y224" s="1326"/>
      <c r="Z224" s="1326"/>
      <c r="AA224" s="1326"/>
      <c r="AB224" s="1326"/>
      <c r="AC224" s="1326"/>
      <c r="AD224" s="1326"/>
      <c r="AE224" s="1326"/>
      <c r="AF224" s="1326"/>
      <c r="AG224" s="1326"/>
      <c r="AH224" s="1326"/>
      <c r="AI224" s="1326"/>
      <c r="AJ224" s="1326"/>
      <c r="AK224" s="1326"/>
      <c r="AL224" s="1326"/>
      <c r="AM224" s="1326"/>
      <c r="AN224" s="1326"/>
      <c r="AO224" s="1326"/>
      <c r="AP224" s="1326"/>
      <c r="AQ224" s="1326"/>
      <c r="AR224" s="1326"/>
      <c r="AS224" s="1326"/>
      <c r="AT224" s="1326"/>
      <c r="AU224" s="1326"/>
      <c r="AV224" s="1644"/>
      <c r="AW224" s="1626"/>
      <c r="AX224" s="1626" t="str">
        <f>IF(T224="","",T224)</f>
        <v>Добавить территорию для дифференциации</v>
      </c>
      <c r="AY224" s="1626"/>
      <c r="AZ224" s="1626"/>
      <c r="BA224" s="1644">
        <v>0</v>
      </c>
    </row>
    <row s="1852" customFormat="1" customHeight="1" ht="21">
      <c r="A225" s="1365" t="s">
        <v>295</v>
      </c>
      <c r="B225" s="1365"/>
      <c r="C225" s="1365"/>
      <c r="D225" s="1365"/>
      <c r="E225" s="2260" t="s">
        <v>163</v>
      </c>
      <c r="F225" s="1365"/>
      <c r="G225" s="1365"/>
      <c r="H225" s="1365"/>
      <c r="I225" s="1365"/>
      <c r="J225" s="1365"/>
      <c r="K225" s="1365"/>
      <c r="L225" s="1371"/>
      <c r="M225" s="1367"/>
      <c r="N225" s="1367"/>
      <c r="O225" s="1367"/>
      <c r="P225" s="2399"/>
      <c r="Q225" s="1825"/>
      <c r="R225" s="357"/>
      <c r="S225" s="2275" t="str">
        <f>INDEX(PT_DIFFERENTIATION_NUM_NTAR,MATCH(A225,PT_DIFFERENTIATION_NTAR_ID,0))</f>
        <v>14</v>
      </c>
      <c r="T225" s="1527" t="s">
        <v>205</v>
      </c>
      <c r="U225" s="302"/>
      <c r="V225" s="2244"/>
      <c r="W225" s="2245"/>
      <c r="X225" s="2245"/>
      <c r="Y225" s="2245"/>
      <c r="Z225" s="2245"/>
      <c r="AA225" s="2245"/>
      <c r="AB225" s="2245"/>
      <c r="AC225" s="2246"/>
      <c r="AD225" s="2244" t="str">
        <f>INDEX(PT_DIFFERENTIATION_NTAR,MATCH(A225,PT_DIFFERENTIATION_NTAR_ID,0))</f>
        <v>Тариф на тепловую энергию</v>
      </c>
      <c r="AE225" s="2245"/>
      <c r="AF225" s="2245"/>
      <c r="AG225" s="2245"/>
      <c r="AH225" s="2245"/>
      <c r="AI225" s="2245"/>
      <c r="AJ225" s="2245"/>
      <c r="AK225" s="2245"/>
      <c r="AL225" s="2244"/>
      <c r="AM225" s="2245"/>
      <c r="AN225" s="2245"/>
      <c r="AO225" s="2245"/>
      <c r="AP225" s="2245"/>
      <c r="AQ225" s="2245"/>
      <c r="AR225" s="2245"/>
      <c r="AS225" s="2816"/>
      <c r="AT225" s="2246"/>
      <c r="AU225" s="1260" t="s">
        <v>549</v>
      </c>
      <c r="AV225" s="1644"/>
      <c r="AW225" s="1626"/>
      <c r="AX225" s="1626" t="str">
        <f>IF(T225="","",T225)</f>
        <v>Наименование тарифа</v>
      </c>
      <c r="AY225" s="1626"/>
      <c r="AZ225" s="1626"/>
      <c r="BA225" s="1637">
        <v>0</v>
      </c>
    </row>
    <row s="1852" customFormat="1" customHeight="1" ht="21">
      <c r="A226" s="1365"/>
      <c r="B226" s="1365" t="s">
        <v>296</v>
      </c>
      <c r="C226" s="1365"/>
      <c r="D226" s="1365"/>
      <c r="E226" s="2261" t="s">
        <v>158</v>
      </c>
      <c r="F226" s="2260">
        <v>1</v>
      </c>
      <c r="G226" s="1365"/>
      <c r="H226" s="1365"/>
      <c r="I226" s="1365"/>
      <c r="J226" s="1365"/>
      <c r="K226" s="1365"/>
      <c r="L226" s="1371"/>
      <c r="M226" s="1367"/>
      <c r="N226" s="1367"/>
      <c r="O226" s="1367"/>
      <c r="P226" s="2127"/>
      <c r="Q226" s="354"/>
      <c r="R226" s="355"/>
      <c r="S226" s="2275" t="str">
        <f>INDEX(PT_DIFFERENTIATION_NUM_TER,MATCH(B226,PT_DIFFERENTIATION_TER_ID,0))</f>
        <v>14.1</v>
      </c>
      <c r="T226" s="1524" t="s">
        <v>550</v>
      </c>
      <c r="U226" s="302"/>
      <c r="V226" s="2244"/>
      <c r="W226" s="2245"/>
      <c r="X226" s="2245"/>
      <c r="Y226" s="2245"/>
      <c r="Z226" s="2245"/>
      <c r="AA226" s="2245"/>
      <c r="AB226" s="2245"/>
      <c r="AC226" s="2246"/>
      <c r="AD226" s="2244" t="str">
        <f>INDEX(PT_DIFFERENTIATION_TER,MATCH(B226,PT_DIFFERENTIATION_TER_ID,0))</f>
        <v>Территория 14</v>
      </c>
      <c r="AE226" s="2245"/>
      <c r="AF226" s="2245"/>
      <c r="AG226" s="2245"/>
      <c r="AH226" s="2245"/>
      <c r="AI226" s="2245"/>
      <c r="AJ226" s="2245"/>
      <c r="AK226" s="2245"/>
      <c r="AL226" s="2244"/>
      <c r="AM226" s="2245"/>
      <c r="AN226" s="2245"/>
      <c r="AO226" s="2245"/>
      <c r="AP226" s="2245"/>
      <c r="AQ226" s="2245"/>
      <c r="AR226" s="2245"/>
      <c r="AS226" s="2816"/>
      <c r="AT226" s="2246"/>
      <c r="AU226" s="1260" t="s">
        <v>551</v>
      </c>
      <c r="AV226" s="1644"/>
      <c r="AW226" s="1626"/>
      <c r="AX226" s="1626" t="str">
        <f>IF(T226="","",T226)</f>
        <v>Территория действия тарифа</v>
      </c>
      <c r="AY226" s="1626"/>
      <c r="AZ226" s="1626"/>
      <c r="BA226" s="1637">
        <v>0</v>
      </c>
    </row>
    <row s="1852" customFormat="1" customHeight="1" ht="23.25">
      <c r="A227" s="1365"/>
      <c r="B227" s="1365"/>
      <c r="C227" s="1365" t="s">
        <v>297</v>
      </c>
      <c r="D227" s="1365"/>
      <c r="E227" s="2261" t="s">
        <v>158</v>
      </c>
      <c r="F227" s="2261"/>
      <c r="G227" s="2260">
        <v>1</v>
      </c>
      <c r="H227" s="1365"/>
      <c r="I227" s="1365"/>
      <c r="J227" s="1365"/>
      <c r="K227" s="1365"/>
      <c r="L227" s="1371"/>
      <c r="M227" s="1367"/>
      <c r="N227" s="1367"/>
      <c r="O227" s="1367"/>
      <c r="P227" s="356"/>
      <c r="Q227" s="354"/>
      <c r="R227" s="355"/>
      <c r="S227" s="2275" t="str">
        <f>INDEX(PT_DIFFERENTIATION_NUM_CS,MATCH(C227,PT_DIFFERENTIATION_CS_ID,0))</f>
        <v>14.1.1</v>
      </c>
      <c r="T227" s="311" t="s">
        <v>552</v>
      </c>
      <c r="U227" s="302"/>
      <c r="V227" s="2244"/>
      <c r="W227" s="2245"/>
      <c r="X227" s="2245"/>
      <c r="Y227" s="2245"/>
      <c r="Z227" s="2245"/>
      <c r="AA227" s="2245"/>
      <c r="AB227" s="2245"/>
      <c r="AC227" s="2246"/>
      <c r="AD227" s="2244" t="str">
        <f>INDEX(PT_DIFFERENTIATION_CS,MATCH(C227,PT_DIFFERENTIATION_CS_ID,0))</f>
        <v>без дифференциации</v>
      </c>
      <c r="AE227" s="2245"/>
      <c r="AF227" s="2245"/>
      <c r="AG227" s="2245"/>
      <c r="AH227" s="2245"/>
      <c r="AI227" s="2245"/>
      <c r="AJ227" s="2245"/>
      <c r="AK227" s="2245"/>
      <c r="AL227" s="2244"/>
      <c r="AM227" s="2245"/>
      <c r="AN227" s="2245"/>
      <c r="AO227" s="2245"/>
      <c r="AP227" s="2245"/>
      <c r="AQ227" s="2245"/>
      <c r="AR227" s="2245"/>
      <c r="AS227" s="2816"/>
      <c r="AT227" s="2246"/>
      <c r="AU227" s="1260" t="s">
        <v>553</v>
      </c>
      <c r="AV227" s="1644"/>
      <c r="AW227" s="1626"/>
      <c r="AX227" s="1626" t="str">
        <f>IF(T227="","",T227)</f>
        <v>Наименование системы теплоснабжения </v>
      </c>
      <c r="AY227" s="1626"/>
      <c r="AZ227" s="1626"/>
      <c r="BA227" s="1637">
        <v>0</v>
      </c>
    </row>
    <row s="1852" customFormat="1" customHeight="1" ht="21">
      <c r="A228" s="1365"/>
      <c r="B228" s="1365"/>
      <c r="C228" s="1365"/>
      <c r="D228" s="1365" t="s">
        <v>298</v>
      </c>
      <c r="E228" s="2261" t="s">
        <v>158</v>
      </c>
      <c r="F228" s="2261"/>
      <c r="G228" s="2261"/>
      <c r="H228" s="2260">
        <v>1</v>
      </c>
      <c r="I228" s="1365"/>
      <c r="J228" s="1365"/>
      <c r="K228" s="1365"/>
      <c r="L228" s="1371"/>
      <c r="M228" s="1367"/>
      <c r="N228" s="1367"/>
      <c r="O228" s="1367"/>
      <c r="P228" s="356"/>
      <c r="Q228" s="354"/>
      <c r="R228" s="355"/>
      <c r="S228" s="2275" t="str">
        <f>INDEX(PT_DIFFERENTIATION_NUM_IST_TE,MATCH(D228,PT_DIFFERENTIATION_IST_TE_ID,0))</f>
        <v>14.1.1.1</v>
      </c>
      <c r="T228" s="312" t="s">
        <v>554</v>
      </c>
      <c r="U228" s="302"/>
      <c r="V228" s="2244"/>
      <c r="W228" s="2245"/>
      <c r="X228" s="2245"/>
      <c r="Y228" s="2245"/>
      <c r="Z228" s="2245"/>
      <c r="AA228" s="2245"/>
      <c r="AB228" s="2245"/>
      <c r="AC228" s="2246"/>
      <c r="AD228" s="2244" t="str">
        <f>INDEX(PT_DIFFERENTIATION_IST_TE,MATCH(D228,PT_DIFFERENTIATION_IST_TE_ID,0))</f>
        <v>без дифференциации</v>
      </c>
      <c r="AE228" s="2245"/>
      <c r="AF228" s="2245"/>
      <c r="AG228" s="2245"/>
      <c r="AH228" s="2245"/>
      <c r="AI228" s="2245"/>
      <c r="AJ228" s="2245"/>
      <c r="AK228" s="2245"/>
      <c r="AL228" s="2244"/>
      <c r="AM228" s="2245"/>
      <c r="AN228" s="2245"/>
      <c r="AO228" s="2245"/>
      <c r="AP228" s="2245"/>
      <c r="AQ228" s="2245"/>
      <c r="AR228" s="2245"/>
      <c r="AS228" s="2816"/>
      <c r="AT228" s="2246"/>
      <c r="AU228" s="1260" t="s">
        <v>555</v>
      </c>
      <c r="AV228" s="1644"/>
      <c r="AW228" s="1626"/>
      <c r="AX228" s="1626" t="str">
        <f>IF(T228="","",T228)</f>
        <v>Источник тепловой энергии  </v>
      </c>
      <c r="AY228" s="1626"/>
      <c r="AZ228" s="1626"/>
      <c r="BA228" s="1637">
        <v>0</v>
      </c>
    </row>
    <row s="1852" customFormat="1" customHeight="1" ht="47.25">
      <c r="A229" s="1365"/>
      <c r="B229" s="1365"/>
      <c r="C229" s="1365"/>
      <c r="D229" s="1365"/>
      <c r="E229" s="2261" t="s">
        <v>158</v>
      </c>
      <c r="F229" s="2261"/>
      <c r="G229" s="2261"/>
      <c r="H229" s="2261"/>
      <c r="I229" s="2258" t="str">
        <f>S228&amp;".1"</f>
        <v>14.1.1.1.1</v>
      </c>
      <c r="J229" s="1365"/>
      <c r="K229" s="1365"/>
      <c r="L229" s="1371" t="s">
        <v>556</v>
      </c>
      <c r="M229" s="1368"/>
      <c r="N229" s="1778"/>
      <c r="O229" s="1778"/>
      <c r="P229" s="2376">
        <v>1</v>
      </c>
      <c r="Q229" s="2376"/>
      <c r="R229" s="358"/>
      <c r="S229" s="2275" t="str">
        <f>$I229</f>
        <v>14.1.1.1.1</v>
      </c>
      <c r="T229" s="287" t="s">
        <v>557</v>
      </c>
      <c r="U229" s="302"/>
      <c r="V229" s="2247"/>
      <c r="W229" s="2248"/>
      <c r="X229" s="2248"/>
      <c r="Y229" s="2248"/>
      <c r="Z229" s="2248"/>
      <c r="AA229" s="2248"/>
      <c r="AB229" s="2248"/>
      <c r="AC229" s="2249"/>
      <c r="AD229" s="2247" t="s">
        <v>599</v>
      </c>
      <c r="AE229" s="2248"/>
      <c r="AF229" s="2248"/>
      <c r="AG229" s="2248"/>
      <c r="AH229" s="2248"/>
      <c r="AI229" s="2248"/>
      <c r="AJ229" s="2248"/>
      <c r="AK229" s="2248"/>
      <c r="AL229" s="2247"/>
      <c r="AM229" s="2248"/>
      <c r="AN229" s="2248"/>
      <c r="AO229" s="2248"/>
      <c r="AP229" s="2248"/>
      <c r="AQ229" s="2248"/>
      <c r="AR229" s="2248"/>
      <c r="AS229" s="2817"/>
      <c r="AT229" s="2249"/>
      <c r="AU229" s="1260" t="s">
        <v>558</v>
      </c>
      <c r="AV229" s="1644"/>
      <c r="AW229" s="1626"/>
      <c r="AX229" s="1626" t="str">
        <f>IF(T229="","",T229)</f>
        <v>Схема подключения теплопотребляющей установки к коллектору источника тепловой энергии</v>
      </c>
      <c r="AY229" s="1626"/>
      <c r="AZ229" s="1626"/>
      <c r="BA229" s="1637">
        <v>0</v>
      </c>
    </row>
    <row s="1852" customFormat="1" customHeight="1" ht="21">
      <c r="A230" s="1365"/>
      <c r="B230" s="1365"/>
      <c r="C230" s="1365"/>
      <c r="D230" s="1365"/>
      <c r="E230" s="2261" t="s">
        <v>158</v>
      </c>
      <c r="F230" s="2261"/>
      <c r="G230" s="2261"/>
      <c r="H230" s="2261"/>
      <c r="I230" s="2288"/>
      <c r="J230" s="2258" t="str">
        <f>I229&amp;".1"</f>
        <v>14.1.1.1.1.1</v>
      </c>
      <c r="K230" s="1365"/>
      <c r="L230" s="1371" t="s">
        <v>559</v>
      </c>
      <c r="M230" s="1368"/>
      <c r="N230" s="1368"/>
      <c r="O230" s="1778"/>
      <c r="P230" s="2376"/>
      <c r="Q230" s="2376">
        <v>1</v>
      </c>
      <c r="R230" s="359"/>
      <c r="S230" s="2275" t="str">
        <f>$J230</f>
        <v>14.1.1.1.1.1</v>
      </c>
      <c r="T230" s="288" t="s">
        <v>560</v>
      </c>
      <c r="U230" s="302"/>
      <c r="V230" s="2247"/>
      <c r="W230" s="2248"/>
      <c r="X230" s="2248"/>
      <c r="Y230" s="2248"/>
      <c r="Z230" s="2248"/>
      <c r="AA230" s="2248"/>
      <c r="AB230" s="2248"/>
      <c r="AC230" s="2249"/>
      <c r="AD230" s="2247" t="s">
        <v>599</v>
      </c>
      <c r="AE230" s="2248"/>
      <c r="AF230" s="2248"/>
      <c r="AG230" s="2248"/>
      <c r="AH230" s="2248"/>
      <c r="AI230" s="2248"/>
      <c r="AJ230" s="2248"/>
      <c r="AK230" s="2248"/>
      <c r="AL230" s="2247"/>
      <c r="AM230" s="2248"/>
      <c r="AN230" s="2248"/>
      <c r="AO230" s="2248"/>
      <c r="AP230" s="2248"/>
      <c r="AQ230" s="2248"/>
      <c r="AR230" s="2248"/>
      <c r="AS230" s="2817"/>
      <c r="AT230" s="2249"/>
      <c r="AU230" s="1260" t="s">
        <v>561</v>
      </c>
      <c r="AV230" s="1644"/>
      <c r="AW230" s="1626"/>
      <c r="AX230" s="1626" t="str">
        <f>IF(T230="","",T230)</f>
        <v>Группа потребителей</v>
      </c>
      <c r="AY230" s="1626"/>
      <c r="AZ230" s="1626"/>
      <c r="BA230" s="1637">
        <v>0</v>
      </c>
    </row>
    <row s="1852" customFormat="1" customHeight="1" ht="21">
      <c r="A231" s="1365"/>
      <c r="B231" s="1365"/>
      <c r="C231" s="1365"/>
      <c r="D231" s="1365"/>
      <c r="E231" s="2261" t="s">
        <v>158</v>
      </c>
      <c r="F231" s="2261"/>
      <c r="G231" s="2261"/>
      <c r="H231" s="2261"/>
      <c r="I231" s="2288"/>
      <c r="J231" s="2288"/>
      <c r="K231" s="2258" t="str">
        <f>J230&amp;".1"</f>
        <v>14.1.1.1.1.1.1</v>
      </c>
      <c r="L231" s="1371" t="s">
        <v>562</v>
      </c>
      <c r="M231" s="1368"/>
      <c r="N231" s="1368"/>
      <c r="O231" s="1368"/>
      <c r="P231" s="2376"/>
      <c r="Q231" s="2376"/>
      <c r="R231" s="359">
        <v>1</v>
      </c>
      <c r="S231" s="2275" t="str">
        <f>$K231</f>
        <v>14.1.1.1.1.1.1</v>
      </c>
      <c r="T231" s="1349" t="s">
        <v>600</v>
      </c>
      <c r="U231" s="302"/>
      <c r="V231" s="753"/>
      <c r="W231" s="327"/>
      <c r="X231" s="753"/>
      <c r="Y231" s="1259"/>
      <c r="Z231" s="2604"/>
      <c r="AA231" s="2109" t="s">
        <v>65</v>
      </c>
      <c r="AB231" s="2604"/>
      <c r="AC231" s="2109" t="s">
        <v>65</v>
      </c>
      <c r="AD231" s="753">
        <v>2723</v>
      </c>
      <c r="AE231" s="327"/>
      <c r="AF231" s="753"/>
      <c r="AG231" s="1259"/>
      <c r="AH231" s="2604">
        <v>46023</v>
      </c>
      <c r="AI231" s="2109" t="s">
        <v>65</v>
      </c>
      <c r="AJ231" s="2604">
        <v>46295</v>
      </c>
      <c r="AK231" s="2109" t="s">
        <v>65</v>
      </c>
      <c r="AL231" s="753">
        <v>2979</v>
      </c>
      <c r="AM231" s="327"/>
      <c r="AN231" s="753"/>
      <c r="AO231" s="1259"/>
      <c r="AP231" s="2604">
        <v>46296</v>
      </c>
      <c r="AQ231" s="2109" t="s">
        <v>65</v>
      </c>
      <c r="AR231" s="2604">
        <v>46387</v>
      </c>
      <c r="AS231" s="2109" t="s">
        <v>65</v>
      </c>
      <c r="AT231" s="327"/>
      <c r="AU231" s="2255" t="s">
        <v>563</v>
      </c>
      <c r="AV231" s="1644">
        <f>STRCHECKDATE(V232:AT232)</f>
      </c>
      <c r="AW231" s="1626"/>
      <c r="AX231" s="1626" t="str">
        <f>IF(T231="","",T231)</f>
        <v>вода</v>
      </c>
      <c r="AY231" s="1626"/>
      <c r="AZ231" s="1626"/>
      <c r="BA231" s="1637">
        <v>0</v>
      </c>
    </row>
    <row s="1852" customFormat="1" customHeight="1" ht="0.75">
      <c r="A232" s="1365"/>
      <c r="B232" s="1365"/>
      <c r="C232" s="1365"/>
      <c r="D232" s="1365"/>
      <c r="E232" s="2261" t="s">
        <v>158</v>
      </c>
      <c r="F232" s="2261"/>
      <c r="G232" s="2261"/>
      <c r="H232" s="2261"/>
      <c r="I232" s="2288"/>
      <c r="J232" s="2288"/>
      <c r="K232" s="2258"/>
      <c r="L232" s="1371"/>
      <c r="M232" s="1368"/>
      <c r="N232" s="1368"/>
      <c r="O232" s="1368"/>
      <c r="P232" s="2376"/>
      <c r="Q232" s="2376"/>
      <c r="R232" s="359"/>
      <c r="S232" s="2515"/>
      <c r="T232" s="302"/>
      <c r="U232" s="302"/>
      <c r="V232" s="327"/>
      <c r="W232" s="327"/>
      <c r="X232" s="327"/>
      <c r="Y232" s="330" t="str">
        <f>Z231&amp;"-"&amp;AB231</f>
        <v>-</v>
      </c>
      <c r="Z232" s="2311"/>
      <c r="AA232" s="2109"/>
      <c r="AB232" s="2311"/>
      <c r="AC232" s="2109"/>
      <c r="AD232" s="327"/>
      <c r="AE232" s="327"/>
      <c r="AF232" s="327"/>
      <c r="AG232" s="330" t="str">
        <f>AH231&amp;"-"&amp;AJ231</f>
        <v>46023-46295</v>
      </c>
      <c r="AH232" s="2311"/>
      <c r="AI232" s="2109"/>
      <c r="AJ232" s="2311"/>
      <c r="AK232" s="2109"/>
      <c r="AL232" s="327"/>
      <c r="AM232" s="327"/>
      <c r="AN232" s="327"/>
      <c r="AO232" s="330" t="str">
        <f>AP231&amp;"-"&amp;AR231</f>
        <v>46296-46387</v>
      </c>
      <c r="AP232" s="2311"/>
      <c r="AQ232" s="2109"/>
      <c r="AR232" s="2311"/>
      <c r="AS232" s="2109"/>
      <c r="AT232" s="327"/>
      <c r="AU232" s="2256"/>
      <c r="AV232" s="1644"/>
      <c r="AW232" s="1626"/>
      <c r="AX232" s="1626" t="str">
        <f>IF(T232="","",T232)</f>
        <v/>
      </c>
      <c r="AY232" s="1626"/>
      <c r="AZ232" s="1626"/>
      <c r="BA232" s="1637">
        <v>0</v>
      </c>
    </row>
    <row s="1852" customFormat="1" customHeight="1" ht="15">
      <c r="A233" s="1365"/>
      <c r="B233" s="1365"/>
      <c r="C233" s="1365"/>
      <c r="D233" s="1365"/>
      <c r="E233" s="2261" t="s">
        <v>158</v>
      </c>
      <c r="F233" s="2261"/>
      <c r="G233" s="2261"/>
      <c r="H233" s="2261"/>
      <c r="I233" s="2288"/>
      <c r="J233" s="2258"/>
      <c r="K233" s="1365"/>
      <c r="L233" s="1371"/>
      <c r="M233" s="1368"/>
      <c r="N233" s="1368"/>
      <c r="O233" s="1778"/>
      <c r="P233" s="2376"/>
      <c r="Q233" s="2376"/>
      <c r="R233" s="358"/>
      <c r="S233" s="2655"/>
      <c r="T233" s="2698" t="s">
        <v>564</v>
      </c>
      <c r="U233" s="2657"/>
      <c r="V233" s="2657"/>
      <c r="W233" s="2657"/>
      <c r="X233" s="2657"/>
      <c r="Y233" s="2657"/>
      <c r="Z233" s="2657"/>
      <c r="AA233" s="2657"/>
      <c r="AB233" s="2657"/>
      <c r="AC233" s="2657"/>
      <c r="AD233" s="2657"/>
      <c r="AE233" s="2657"/>
      <c r="AF233" s="2657"/>
      <c r="AG233" s="2657"/>
      <c r="AH233" s="2657"/>
      <c r="AI233" s="2657"/>
      <c r="AJ233" s="2657"/>
      <c r="AK233" s="2657"/>
      <c r="AL233" s="2658"/>
      <c r="AM233" s="2658"/>
      <c r="AN233" s="2658"/>
      <c r="AO233" s="2658"/>
      <c r="AP233" s="2658"/>
      <c r="AQ233" s="2658"/>
      <c r="AR233" s="2658"/>
      <c r="AS233" s="2835"/>
      <c r="AT233" s="2659"/>
      <c r="AU233" s="2257"/>
      <c r="AV233" s="1644"/>
      <c r="AW233" s="1626"/>
      <c r="AX233" s="1626" t="str">
        <f>IF(T233="","",T233)</f>
        <v>Добавить вид теплоносителя (параметры теплоносителя)</v>
      </c>
      <c r="AY233" s="1626"/>
      <c r="AZ233" s="1626"/>
      <c r="BA233" s="1637">
        <v>0</v>
      </c>
    </row>
    <row s="1852" customFormat="1" customHeight="1" ht="15">
      <c r="A234" s="1365"/>
      <c r="B234" s="1365"/>
      <c r="C234" s="1365"/>
      <c r="D234" s="1365"/>
      <c r="E234" s="2261" t="s">
        <v>158</v>
      </c>
      <c r="F234" s="2261"/>
      <c r="G234" s="2261"/>
      <c r="H234" s="2261"/>
      <c r="I234" s="2258"/>
      <c r="J234" s="1365"/>
      <c r="K234" s="1365"/>
      <c r="L234" s="1371"/>
      <c r="M234" s="1368"/>
      <c r="N234" s="1778"/>
      <c r="O234" s="1778"/>
      <c r="P234" s="2376"/>
      <c r="Q234" s="2376"/>
      <c r="R234" s="358"/>
      <c r="S234" s="2655"/>
      <c r="T234" s="2699" t="s">
        <v>565</v>
      </c>
      <c r="U234" s="2657"/>
      <c r="V234" s="2657"/>
      <c r="W234" s="2657"/>
      <c r="X234" s="2657"/>
      <c r="Y234" s="2657"/>
      <c r="Z234" s="2657"/>
      <c r="AA234" s="2657"/>
      <c r="AB234" s="2657"/>
      <c r="AC234" s="2661"/>
      <c r="AD234" s="2657"/>
      <c r="AE234" s="2657"/>
      <c r="AF234" s="2657"/>
      <c r="AG234" s="2657"/>
      <c r="AH234" s="2657"/>
      <c r="AI234" s="2657"/>
      <c r="AJ234" s="2657"/>
      <c r="AK234" s="2661"/>
      <c r="AL234" s="2658"/>
      <c r="AM234" s="2658"/>
      <c r="AN234" s="2658"/>
      <c r="AO234" s="2658"/>
      <c r="AP234" s="2658"/>
      <c r="AQ234" s="2658"/>
      <c r="AR234" s="2658"/>
      <c r="AS234" s="2836"/>
      <c r="AT234" s="2657"/>
      <c r="AU234" s="2663"/>
      <c r="AV234" s="1644"/>
      <c r="AW234" s="1626"/>
      <c r="AX234" s="1626" t="str">
        <f>IF(T234="","",T234)</f>
        <v>Добавить группу потребителей</v>
      </c>
      <c r="AY234" s="1626"/>
      <c r="AZ234" s="1626"/>
      <c r="BA234" s="1637">
        <v>0</v>
      </c>
    </row>
    <row s="1852" customFormat="1" customHeight="1" ht="14.25">
      <c r="A235" s="1365"/>
      <c r="B235" s="1365"/>
      <c r="C235" s="1365"/>
      <c r="D235" s="1365"/>
      <c r="E235" s="2261" t="s">
        <v>158</v>
      </c>
      <c r="F235" s="2261"/>
      <c r="G235" s="2261"/>
      <c r="H235" s="2260"/>
      <c r="I235" s="1365"/>
      <c r="J235" s="1365"/>
      <c r="K235" s="1365"/>
      <c r="L235" s="1371"/>
      <c r="M235" s="1367"/>
      <c r="N235" s="1367"/>
      <c r="O235" s="1368"/>
      <c r="P235" s="1825"/>
      <c r="Q235" s="377"/>
      <c r="R235" s="357"/>
      <c r="S235" s="2655"/>
      <c r="T235" s="2700" t="s">
        <v>566</v>
      </c>
      <c r="U235" s="2657"/>
      <c r="V235" s="2657"/>
      <c r="W235" s="2657"/>
      <c r="X235" s="2657"/>
      <c r="Y235" s="2657"/>
      <c r="Z235" s="2657"/>
      <c r="AA235" s="2657"/>
      <c r="AB235" s="2657"/>
      <c r="AC235" s="2661"/>
      <c r="AD235" s="2657"/>
      <c r="AE235" s="2657"/>
      <c r="AF235" s="2657"/>
      <c r="AG235" s="2657"/>
      <c r="AH235" s="2657"/>
      <c r="AI235" s="2657"/>
      <c r="AJ235" s="2657"/>
      <c r="AK235" s="2661"/>
      <c r="AL235" s="2658"/>
      <c r="AM235" s="2658"/>
      <c r="AN235" s="2658"/>
      <c r="AO235" s="2658"/>
      <c r="AP235" s="2658"/>
      <c r="AQ235" s="2658"/>
      <c r="AR235" s="2658"/>
      <c r="AS235" s="2836"/>
      <c r="AT235" s="2657"/>
      <c r="AU235" s="2663"/>
      <c r="AV235" s="1644"/>
      <c r="AW235" s="1626"/>
      <c r="AX235" s="1626" t="str">
        <f>IF(T235="","",T235)</f>
        <v>Добавить схему подключения</v>
      </c>
      <c r="AY235" s="1626"/>
      <c r="AZ235" s="1626"/>
      <c r="BA235" s="1637">
        <v>0</v>
      </c>
    </row>
    <row s="624" customFormat="1" customHeight="1" ht="0.75">
      <c r="A236" s="1345"/>
      <c r="B236" s="1345"/>
      <c r="C236" s="1345"/>
      <c r="D236" s="1345"/>
      <c r="E236" s="2261" t="s">
        <v>158</v>
      </c>
      <c r="F236" s="2261"/>
      <c r="G236" s="2260"/>
      <c r="H236" s="1345"/>
      <c r="I236" s="1345"/>
      <c r="J236" s="1345"/>
      <c r="K236" s="1345"/>
      <c r="L236" s="1547"/>
      <c r="M236" s="1317"/>
      <c r="N236" s="1317"/>
      <c r="O236" s="1644"/>
      <c r="P236" s="1318"/>
      <c r="Q236" s="1346"/>
      <c r="R236" s="1318"/>
      <c r="S236" s="1320"/>
      <c r="T236" s="1321" t="s">
        <v>244</v>
      </c>
      <c r="U236" s="1322"/>
      <c r="V236" s="1322"/>
      <c r="W236" s="1322"/>
      <c r="X236" s="1322"/>
      <c r="Y236" s="1322"/>
      <c r="Z236" s="1322"/>
      <c r="AA236" s="1322"/>
      <c r="AB236" s="1322"/>
      <c r="AC236" s="1322"/>
      <c r="AD236" s="1322"/>
      <c r="AE236" s="1322"/>
      <c r="AF236" s="1322"/>
      <c r="AG236" s="1322"/>
      <c r="AH236" s="1322"/>
      <c r="AI236" s="1322"/>
      <c r="AJ236" s="1322"/>
      <c r="AK236" s="1322"/>
      <c r="AL236" s="1322"/>
      <c r="AM236" s="1322"/>
      <c r="AN236" s="1322"/>
      <c r="AO236" s="1322"/>
      <c r="AP236" s="1322"/>
      <c r="AQ236" s="1322"/>
      <c r="AR236" s="1322"/>
      <c r="AS236" s="1322"/>
      <c r="AT236" s="1322"/>
      <c r="AU236" s="1322"/>
      <c r="AV236" s="1644"/>
      <c r="AW236" s="1626"/>
      <c r="AX236" s="1626" t="str">
        <f>IF(T236="","",T236)</f>
        <v>Добавить источник для дифференциации</v>
      </c>
      <c r="AY236" s="1626"/>
      <c r="AZ236" s="1626"/>
      <c r="BA236" s="1644">
        <v>0</v>
      </c>
    </row>
    <row s="624" customFormat="1" customHeight="1" ht="0.75">
      <c r="A237" s="1345"/>
      <c r="B237" s="1345"/>
      <c r="C237" s="1345"/>
      <c r="D237" s="1345"/>
      <c r="E237" s="2261" t="s">
        <v>158</v>
      </c>
      <c r="F237" s="2260"/>
      <c r="G237" s="1345"/>
      <c r="H237" s="1345"/>
      <c r="I237" s="1345"/>
      <c r="J237" s="1345"/>
      <c r="K237" s="1345"/>
      <c r="L237" s="1547"/>
      <c r="M237" s="1323"/>
      <c r="N237" s="1323"/>
      <c r="O237" s="1644"/>
      <c r="P237" s="1318"/>
      <c r="Q237" s="1346"/>
      <c r="R237" s="1318"/>
      <c r="S237" s="1324"/>
      <c r="T237" s="1325" t="s">
        <v>245</v>
      </c>
      <c r="U237" s="1326"/>
      <c r="V237" s="1326"/>
      <c r="W237" s="1326"/>
      <c r="X237" s="1326"/>
      <c r="Y237" s="1326"/>
      <c r="Z237" s="1326"/>
      <c r="AA237" s="1326"/>
      <c r="AB237" s="1326"/>
      <c r="AC237" s="1326"/>
      <c r="AD237" s="1326"/>
      <c r="AE237" s="1326"/>
      <c r="AF237" s="1326"/>
      <c r="AG237" s="1326"/>
      <c r="AH237" s="1326"/>
      <c r="AI237" s="1326"/>
      <c r="AJ237" s="1326"/>
      <c r="AK237" s="1326"/>
      <c r="AL237" s="1326"/>
      <c r="AM237" s="1326"/>
      <c r="AN237" s="1326"/>
      <c r="AO237" s="1326"/>
      <c r="AP237" s="1326"/>
      <c r="AQ237" s="1326"/>
      <c r="AR237" s="1326"/>
      <c r="AS237" s="1326"/>
      <c r="AT237" s="1326"/>
      <c r="AU237" s="1326"/>
      <c r="AV237" s="1644"/>
      <c r="AW237" s="1626"/>
      <c r="AX237" s="1626" t="str">
        <f>IF(T237="","",T237)</f>
        <v>Добавить централизованную систему для дифференциации</v>
      </c>
      <c r="AY237" s="1626"/>
      <c r="AZ237" s="1626"/>
      <c r="BA237" s="1644">
        <v>0</v>
      </c>
    </row>
    <row s="624" customFormat="1" customHeight="1" ht="0.75">
      <c r="A238" s="1345"/>
      <c r="B238" s="1345"/>
      <c r="C238" s="1345"/>
      <c r="D238" s="1345"/>
      <c r="E238" s="2260" t="s">
        <v>158</v>
      </c>
      <c r="F238" s="1345"/>
      <c r="G238" s="1345"/>
      <c r="H238" s="1345"/>
      <c r="I238" s="1345"/>
      <c r="J238" s="1345"/>
      <c r="K238" s="1345"/>
      <c r="L238" s="1547"/>
      <c r="M238" s="1323"/>
      <c r="N238" s="1323"/>
      <c r="O238" s="1644"/>
      <c r="P238" s="1318"/>
      <c r="Q238" s="1346"/>
      <c r="R238" s="1318"/>
      <c r="S238" s="1324"/>
      <c r="T238" s="1327" t="s">
        <v>246</v>
      </c>
      <c r="U238" s="1326"/>
      <c r="V238" s="1326"/>
      <c r="W238" s="1326"/>
      <c r="X238" s="1326"/>
      <c r="Y238" s="1326"/>
      <c r="Z238" s="1326"/>
      <c r="AA238" s="1326"/>
      <c r="AB238" s="1326"/>
      <c r="AC238" s="1326"/>
      <c r="AD238" s="1326"/>
      <c r="AE238" s="1326"/>
      <c r="AF238" s="1326"/>
      <c r="AG238" s="1326"/>
      <c r="AH238" s="1326"/>
      <c r="AI238" s="1326"/>
      <c r="AJ238" s="1326"/>
      <c r="AK238" s="1326"/>
      <c r="AL238" s="1326"/>
      <c r="AM238" s="1326"/>
      <c r="AN238" s="1326"/>
      <c r="AO238" s="1326"/>
      <c r="AP238" s="1326"/>
      <c r="AQ238" s="1326"/>
      <c r="AR238" s="1326"/>
      <c r="AS238" s="1326"/>
      <c r="AT238" s="1326"/>
      <c r="AU238" s="1326"/>
      <c r="AV238" s="1644"/>
      <c r="AW238" s="1626"/>
      <c r="AX238" s="1626" t="str">
        <f>IF(T238="","",T238)</f>
        <v>Добавить территорию для дифференциации</v>
      </c>
      <c r="AY238" s="1626"/>
      <c r="AZ238" s="1626"/>
      <c r="BA238" s="1644">
        <v>0</v>
      </c>
    </row>
    <row s="1852" customFormat="1" customHeight="1" ht="21">
      <c r="A239" s="1365" t="s">
        <v>299</v>
      </c>
      <c r="B239" s="1365"/>
      <c r="C239" s="1365"/>
      <c r="D239" s="1365"/>
      <c r="E239" s="2260" t="s">
        <v>168</v>
      </c>
      <c r="F239" s="1365"/>
      <c r="G239" s="1365"/>
      <c r="H239" s="1365"/>
      <c r="I239" s="1365"/>
      <c r="J239" s="1365"/>
      <c r="K239" s="1365"/>
      <c r="L239" s="1371"/>
      <c r="M239" s="1367"/>
      <c r="N239" s="1367"/>
      <c r="O239" s="1367"/>
      <c r="P239" s="2399"/>
      <c r="Q239" s="1825"/>
      <c r="R239" s="357"/>
      <c r="S239" s="2275" t="str">
        <f>INDEX(PT_DIFFERENTIATION_NUM_NTAR,MATCH(A239,PT_DIFFERENTIATION_NTAR_ID,0))</f>
        <v>15</v>
      </c>
      <c r="T239" s="1527" t="s">
        <v>205</v>
      </c>
      <c r="U239" s="302"/>
      <c r="V239" s="2244"/>
      <c r="W239" s="2245"/>
      <c r="X239" s="2245"/>
      <c r="Y239" s="2245"/>
      <c r="Z239" s="2245"/>
      <c r="AA239" s="2245"/>
      <c r="AB239" s="2245"/>
      <c r="AC239" s="2246"/>
      <c r="AD239" s="2244" t="str">
        <f>INDEX(PT_DIFFERENTIATION_NTAR,MATCH(A239,PT_DIFFERENTIATION_NTAR_ID,0))</f>
        <v>Тариф на тепловую энергию</v>
      </c>
      <c r="AE239" s="2245"/>
      <c r="AF239" s="2245"/>
      <c r="AG239" s="2245"/>
      <c r="AH239" s="2245"/>
      <c r="AI239" s="2245"/>
      <c r="AJ239" s="2245"/>
      <c r="AK239" s="2245"/>
      <c r="AL239" s="2244"/>
      <c r="AM239" s="2245"/>
      <c r="AN239" s="2245"/>
      <c r="AO239" s="2245"/>
      <c r="AP239" s="2245"/>
      <c r="AQ239" s="2245"/>
      <c r="AR239" s="2245"/>
      <c r="AS239" s="2816"/>
      <c r="AT239" s="2246"/>
      <c r="AU239" s="1260" t="s">
        <v>549</v>
      </c>
      <c r="AV239" s="1644"/>
      <c r="AW239" s="1626"/>
      <c r="AX239" s="1626" t="str">
        <f>IF(T239="","",T239)</f>
        <v>Наименование тарифа</v>
      </c>
      <c r="AY239" s="1626"/>
      <c r="AZ239" s="1626"/>
      <c r="BA239" s="1637">
        <v>0</v>
      </c>
    </row>
    <row s="1852" customFormat="1" customHeight="1" ht="21">
      <c r="A240" s="1365"/>
      <c r="B240" s="1365" t="s">
        <v>300</v>
      </c>
      <c r="C240" s="1365"/>
      <c r="D240" s="1365"/>
      <c r="E240" s="2261" t="s">
        <v>163</v>
      </c>
      <c r="F240" s="2260">
        <v>1</v>
      </c>
      <c r="G240" s="1365"/>
      <c r="H240" s="1365"/>
      <c r="I240" s="1365"/>
      <c r="J240" s="1365"/>
      <c r="K240" s="1365"/>
      <c r="L240" s="1371"/>
      <c r="M240" s="1367"/>
      <c r="N240" s="1367"/>
      <c r="O240" s="1367"/>
      <c r="P240" s="2127"/>
      <c r="Q240" s="354"/>
      <c r="R240" s="355"/>
      <c r="S240" s="2275" t="str">
        <f>INDEX(PT_DIFFERENTIATION_NUM_TER,MATCH(B240,PT_DIFFERENTIATION_TER_ID,0))</f>
        <v>15.1</v>
      </c>
      <c r="T240" s="1524" t="s">
        <v>550</v>
      </c>
      <c r="U240" s="302"/>
      <c r="V240" s="2244"/>
      <c r="W240" s="2245"/>
      <c r="X240" s="2245"/>
      <c r="Y240" s="2245"/>
      <c r="Z240" s="2245"/>
      <c r="AA240" s="2245"/>
      <c r="AB240" s="2245"/>
      <c r="AC240" s="2246"/>
      <c r="AD240" s="2244" t="str">
        <f>INDEX(PT_DIFFERENTIATION_TER,MATCH(B240,PT_DIFFERENTIATION_TER_ID,0))</f>
        <v>Территория 15</v>
      </c>
      <c r="AE240" s="2245"/>
      <c r="AF240" s="2245"/>
      <c r="AG240" s="2245"/>
      <c r="AH240" s="2245"/>
      <c r="AI240" s="2245"/>
      <c r="AJ240" s="2245"/>
      <c r="AK240" s="2245"/>
      <c r="AL240" s="2244"/>
      <c r="AM240" s="2245"/>
      <c r="AN240" s="2245"/>
      <c r="AO240" s="2245"/>
      <c r="AP240" s="2245"/>
      <c r="AQ240" s="2245"/>
      <c r="AR240" s="2245"/>
      <c r="AS240" s="2816"/>
      <c r="AT240" s="2246"/>
      <c r="AU240" s="1260" t="s">
        <v>551</v>
      </c>
      <c r="AV240" s="1644"/>
      <c r="AW240" s="1626"/>
      <c r="AX240" s="1626" t="str">
        <f>IF(T240="","",T240)</f>
        <v>Территория действия тарифа</v>
      </c>
      <c r="AY240" s="1626"/>
      <c r="AZ240" s="1626"/>
      <c r="BA240" s="1637">
        <v>0</v>
      </c>
    </row>
    <row s="1852" customFormat="1" customHeight="1" ht="23.25">
      <c r="A241" s="1365"/>
      <c r="B241" s="1365"/>
      <c r="C241" s="1365" t="s">
        <v>301</v>
      </c>
      <c r="D241" s="1365"/>
      <c r="E241" s="2261" t="s">
        <v>163</v>
      </c>
      <c r="F241" s="2261"/>
      <c r="G241" s="2260">
        <v>1</v>
      </c>
      <c r="H241" s="1365"/>
      <c r="I241" s="1365"/>
      <c r="J241" s="1365"/>
      <c r="K241" s="1365"/>
      <c r="L241" s="1371"/>
      <c r="M241" s="1367"/>
      <c r="N241" s="1367"/>
      <c r="O241" s="1367"/>
      <c r="P241" s="356"/>
      <c r="Q241" s="354"/>
      <c r="R241" s="355"/>
      <c r="S241" s="2275" t="str">
        <f>INDEX(PT_DIFFERENTIATION_NUM_CS,MATCH(C241,PT_DIFFERENTIATION_CS_ID,0))</f>
        <v>15.1.1</v>
      </c>
      <c r="T241" s="311" t="s">
        <v>552</v>
      </c>
      <c r="U241" s="302"/>
      <c r="V241" s="2244"/>
      <c r="W241" s="2245"/>
      <c r="X241" s="2245"/>
      <c r="Y241" s="2245"/>
      <c r="Z241" s="2245"/>
      <c r="AA241" s="2245"/>
      <c r="AB241" s="2245"/>
      <c r="AC241" s="2246"/>
      <c r="AD241" s="2244" t="str">
        <f>INDEX(PT_DIFFERENTIATION_CS,MATCH(C241,PT_DIFFERENTIATION_CS_ID,0))</f>
        <v>без дифференциации</v>
      </c>
      <c r="AE241" s="2245"/>
      <c r="AF241" s="2245"/>
      <c r="AG241" s="2245"/>
      <c r="AH241" s="2245"/>
      <c r="AI241" s="2245"/>
      <c r="AJ241" s="2245"/>
      <c r="AK241" s="2245"/>
      <c r="AL241" s="2244"/>
      <c r="AM241" s="2245"/>
      <c r="AN241" s="2245"/>
      <c r="AO241" s="2245"/>
      <c r="AP241" s="2245"/>
      <c r="AQ241" s="2245"/>
      <c r="AR241" s="2245"/>
      <c r="AS241" s="2816"/>
      <c r="AT241" s="2246"/>
      <c r="AU241" s="1260" t="s">
        <v>553</v>
      </c>
      <c r="AV241" s="1644"/>
      <c r="AW241" s="1626"/>
      <c r="AX241" s="1626" t="str">
        <f>IF(T241="","",T241)</f>
        <v>Наименование системы теплоснабжения </v>
      </c>
      <c r="AY241" s="1626"/>
      <c r="AZ241" s="1626"/>
      <c r="BA241" s="1637">
        <v>0</v>
      </c>
    </row>
    <row s="1852" customFormat="1" customHeight="1" ht="21">
      <c r="A242" s="1365"/>
      <c r="B242" s="1365"/>
      <c r="C242" s="1365"/>
      <c r="D242" s="1365" t="s">
        <v>302</v>
      </c>
      <c r="E242" s="2261" t="s">
        <v>163</v>
      </c>
      <c r="F242" s="2261"/>
      <c r="G242" s="2261"/>
      <c r="H242" s="2260">
        <v>1</v>
      </c>
      <c r="I242" s="1365"/>
      <c r="J242" s="1365"/>
      <c r="K242" s="1365"/>
      <c r="L242" s="1371"/>
      <c r="M242" s="1367"/>
      <c r="N242" s="1367"/>
      <c r="O242" s="1367"/>
      <c r="P242" s="356"/>
      <c r="Q242" s="354"/>
      <c r="R242" s="355"/>
      <c r="S242" s="2275" t="str">
        <f>INDEX(PT_DIFFERENTIATION_NUM_IST_TE,MATCH(D242,PT_DIFFERENTIATION_IST_TE_ID,0))</f>
        <v>15.1.1.1</v>
      </c>
      <c r="T242" s="312" t="s">
        <v>554</v>
      </c>
      <c r="U242" s="302"/>
      <c r="V242" s="2244"/>
      <c r="W242" s="2245"/>
      <c r="X242" s="2245"/>
      <c r="Y242" s="2245"/>
      <c r="Z242" s="2245"/>
      <c r="AA242" s="2245"/>
      <c r="AB242" s="2245"/>
      <c r="AC242" s="2246"/>
      <c r="AD242" s="2244" t="str">
        <f>INDEX(PT_DIFFERENTIATION_IST_TE,MATCH(D242,PT_DIFFERENTIATION_IST_TE_ID,0))</f>
        <v>без дифференциации</v>
      </c>
      <c r="AE242" s="2245"/>
      <c r="AF242" s="2245"/>
      <c r="AG242" s="2245"/>
      <c r="AH242" s="2245"/>
      <c r="AI242" s="2245"/>
      <c r="AJ242" s="2245"/>
      <c r="AK242" s="2245"/>
      <c r="AL242" s="2244"/>
      <c r="AM242" s="2245"/>
      <c r="AN242" s="2245"/>
      <c r="AO242" s="2245"/>
      <c r="AP242" s="2245"/>
      <c r="AQ242" s="2245"/>
      <c r="AR242" s="2245"/>
      <c r="AS242" s="2816"/>
      <c r="AT242" s="2246"/>
      <c r="AU242" s="1260" t="s">
        <v>555</v>
      </c>
      <c r="AV242" s="1644"/>
      <c r="AW242" s="1626"/>
      <c r="AX242" s="1626" t="str">
        <f>IF(T242="","",T242)</f>
        <v>Источник тепловой энергии  </v>
      </c>
      <c r="AY242" s="1626"/>
      <c r="AZ242" s="1626"/>
      <c r="BA242" s="1637">
        <v>0</v>
      </c>
    </row>
    <row s="1852" customFormat="1" customHeight="1" ht="47.25">
      <c r="A243" s="1365"/>
      <c r="B243" s="1365"/>
      <c r="C243" s="1365"/>
      <c r="D243" s="1365"/>
      <c r="E243" s="2261" t="s">
        <v>163</v>
      </c>
      <c r="F243" s="2261"/>
      <c r="G243" s="2261"/>
      <c r="H243" s="2261"/>
      <c r="I243" s="2258" t="str">
        <f>S242&amp;".1"</f>
        <v>15.1.1.1.1</v>
      </c>
      <c r="J243" s="1365"/>
      <c r="K243" s="1365"/>
      <c r="L243" s="1371" t="s">
        <v>556</v>
      </c>
      <c r="M243" s="1368"/>
      <c r="N243" s="1778"/>
      <c r="O243" s="1778"/>
      <c r="P243" s="2376">
        <v>1</v>
      </c>
      <c r="Q243" s="2376"/>
      <c r="R243" s="358"/>
      <c r="S243" s="2275" t="str">
        <f>$I243</f>
        <v>15.1.1.1.1</v>
      </c>
      <c r="T243" s="287" t="s">
        <v>557</v>
      </c>
      <c r="U243" s="302"/>
      <c r="V243" s="2247"/>
      <c r="W243" s="2248"/>
      <c r="X243" s="2248"/>
      <c r="Y243" s="2248"/>
      <c r="Z243" s="2248"/>
      <c r="AA243" s="2248"/>
      <c r="AB243" s="2248"/>
      <c r="AC243" s="2249"/>
      <c r="AD243" s="2247" t="s">
        <v>599</v>
      </c>
      <c r="AE243" s="2248"/>
      <c r="AF243" s="2248"/>
      <c r="AG243" s="2248"/>
      <c r="AH243" s="2248"/>
      <c r="AI243" s="2248"/>
      <c r="AJ243" s="2248"/>
      <c r="AK243" s="2248"/>
      <c r="AL243" s="2247"/>
      <c r="AM243" s="2248"/>
      <c r="AN243" s="2248"/>
      <c r="AO243" s="2248"/>
      <c r="AP243" s="2248"/>
      <c r="AQ243" s="2248"/>
      <c r="AR243" s="2248"/>
      <c r="AS243" s="2817"/>
      <c r="AT243" s="2249"/>
      <c r="AU243" s="1260" t="s">
        <v>558</v>
      </c>
      <c r="AV243" s="1644"/>
      <c r="AW243" s="1626"/>
      <c r="AX243" s="1626" t="str">
        <f>IF(T243="","",T243)</f>
        <v>Схема подключения теплопотребляющей установки к коллектору источника тепловой энергии</v>
      </c>
      <c r="AY243" s="1626"/>
      <c r="AZ243" s="1626"/>
      <c r="BA243" s="1637">
        <v>0</v>
      </c>
    </row>
    <row s="1852" customFormat="1" customHeight="1" ht="21">
      <c r="A244" s="1365"/>
      <c r="B244" s="1365"/>
      <c r="C244" s="1365"/>
      <c r="D244" s="1365"/>
      <c r="E244" s="2261" t="s">
        <v>163</v>
      </c>
      <c r="F244" s="2261"/>
      <c r="G244" s="2261"/>
      <c r="H244" s="2261"/>
      <c r="I244" s="2288"/>
      <c r="J244" s="2258" t="str">
        <f>I243&amp;".1"</f>
        <v>15.1.1.1.1.1</v>
      </c>
      <c r="K244" s="1365"/>
      <c r="L244" s="1371" t="s">
        <v>559</v>
      </c>
      <c r="M244" s="1368"/>
      <c r="N244" s="1368"/>
      <c r="O244" s="1778"/>
      <c r="P244" s="2376"/>
      <c r="Q244" s="2376">
        <v>1</v>
      </c>
      <c r="R244" s="359"/>
      <c r="S244" s="2275" t="str">
        <f>$J244</f>
        <v>15.1.1.1.1.1</v>
      </c>
      <c r="T244" s="288" t="s">
        <v>560</v>
      </c>
      <c r="U244" s="302"/>
      <c r="V244" s="2247"/>
      <c r="W244" s="2248"/>
      <c r="X244" s="2248"/>
      <c r="Y244" s="2248"/>
      <c r="Z244" s="2248"/>
      <c r="AA244" s="2248"/>
      <c r="AB244" s="2248"/>
      <c r="AC244" s="2249"/>
      <c r="AD244" s="2247" t="s">
        <v>599</v>
      </c>
      <c r="AE244" s="2248"/>
      <c r="AF244" s="2248"/>
      <c r="AG244" s="2248"/>
      <c r="AH244" s="2248"/>
      <c r="AI244" s="2248"/>
      <c r="AJ244" s="2248"/>
      <c r="AK244" s="2248"/>
      <c r="AL244" s="2247"/>
      <c r="AM244" s="2248"/>
      <c r="AN244" s="2248"/>
      <c r="AO244" s="2248"/>
      <c r="AP244" s="2248"/>
      <c r="AQ244" s="2248"/>
      <c r="AR244" s="2248"/>
      <c r="AS244" s="2817"/>
      <c r="AT244" s="2249"/>
      <c r="AU244" s="1260" t="s">
        <v>561</v>
      </c>
      <c r="AV244" s="1644"/>
      <c r="AW244" s="1626"/>
      <c r="AX244" s="1626" t="str">
        <f>IF(T244="","",T244)</f>
        <v>Группа потребителей</v>
      </c>
      <c r="AY244" s="1626"/>
      <c r="AZ244" s="1626"/>
      <c r="BA244" s="1637">
        <v>0</v>
      </c>
    </row>
    <row s="1852" customFormat="1" customHeight="1" ht="21">
      <c r="A245" s="1365"/>
      <c r="B245" s="1365"/>
      <c r="C245" s="1365"/>
      <c r="D245" s="1365"/>
      <c r="E245" s="2261" t="s">
        <v>163</v>
      </c>
      <c r="F245" s="2261"/>
      <c r="G245" s="2261"/>
      <c r="H245" s="2261"/>
      <c r="I245" s="2288"/>
      <c r="J245" s="2288"/>
      <c r="K245" s="2258" t="str">
        <f>J244&amp;".1"</f>
        <v>15.1.1.1.1.1.1</v>
      </c>
      <c r="L245" s="1371" t="s">
        <v>562</v>
      </c>
      <c r="M245" s="1368"/>
      <c r="N245" s="1368"/>
      <c r="O245" s="1368"/>
      <c r="P245" s="2376"/>
      <c r="Q245" s="2376"/>
      <c r="R245" s="359">
        <v>1</v>
      </c>
      <c r="S245" s="2275" t="str">
        <f>$K245</f>
        <v>15.1.1.1.1.1.1</v>
      </c>
      <c r="T245" s="1349" t="s">
        <v>600</v>
      </c>
      <c r="U245" s="302"/>
      <c r="V245" s="753"/>
      <c r="W245" s="327"/>
      <c r="X245" s="753"/>
      <c r="Y245" s="1259"/>
      <c r="Z245" s="2604"/>
      <c r="AA245" s="2109" t="s">
        <v>65</v>
      </c>
      <c r="AB245" s="2604"/>
      <c r="AC245" s="2109" t="s">
        <v>65</v>
      </c>
      <c r="AD245" s="753">
        <v>2776</v>
      </c>
      <c r="AE245" s="327"/>
      <c r="AF245" s="753"/>
      <c r="AG245" s="1259"/>
      <c r="AH245" s="2604">
        <v>46023</v>
      </c>
      <c r="AI245" s="2109" t="s">
        <v>65</v>
      </c>
      <c r="AJ245" s="2604">
        <v>46295</v>
      </c>
      <c r="AK245" s="2109" t="s">
        <v>65</v>
      </c>
      <c r="AL245" s="753">
        <v>3036</v>
      </c>
      <c r="AM245" s="327"/>
      <c r="AN245" s="753"/>
      <c r="AO245" s="1259"/>
      <c r="AP245" s="2604">
        <v>46296</v>
      </c>
      <c r="AQ245" s="2109" t="s">
        <v>65</v>
      </c>
      <c r="AR245" s="2604">
        <v>46387</v>
      </c>
      <c r="AS245" s="2109" t="s">
        <v>65</v>
      </c>
      <c r="AT245" s="327"/>
      <c r="AU245" s="2255" t="s">
        <v>563</v>
      </c>
      <c r="AV245" s="1644">
        <f>STRCHECKDATE(V246:AT246)</f>
      </c>
      <c r="AW245" s="1626"/>
      <c r="AX245" s="1626" t="str">
        <f>IF(T245="","",T245)</f>
        <v>вода</v>
      </c>
      <c r="AY245" s="1626"/>
      <c r="AZ245" s="1626"/>
      <c r="BA245" s="1637">
        <v>0</v>
      </c>
    </row>
    <row s="1852" customFormat="1" customHeight="1" ht="0.75">
      <c r="A246" s="1365"/>
      <c r="B246" s="1365"/>
      <c r="C246" s="1365"/>
      <c r="D246" s="1365"/>
      <c r="E246" s="2261" t="s">
        <v>163</v>
      </c>
      <c r="F246" s="2261"/>
      <c r="G246" s="2261"/>
      <c r="H246" s="2261"/>
      <c r="I246" s="2288"/>
      <c r="J246" s="2288"/>
      <c r="K246" s="2258"/>
      <c r="L246" s="1371"/>
      <c r="M246" s="1368"/>
      <c r="N246" s="1368"/>
      <c r="O246" s="1368"/>
      <c r="P246" s="2376"/>
      <c r="Q246" s="2376"/>
      <c r="R246" s="359"/>
      <c r="S246" s="2515"/>
      <c r="T246" s="302"/>
      <c r="U246" s="302"/>
      <c r="V246" s="327"/>
      <c r="W246" s="327"/>
      <c r="X246" s="327"/>
      <c r="Y246" s="330" t="str">
        <f>Z245&amp;"-"&amp;AB245</f>
        <v>-</v>
      </c>
      <c r="Z246" s="2311"/>
      <c r="AA246" s="2109"/>
      <c r="AB246" s="2311"/>
      <c r="AC246" s="2109"/>
      <c r="AD246" s="327"/>
      <c r="AE246" s="327"/>
      <c r="AF246" s="327"/>
      <c r="AG246" s="330" t="str">
        <f>AH245&amp;"-"&amp;AJ245</f>
        <v>46023-46295</v>
      </c>
      <c r="AH246" s="2311"/>
      <c r="AI246" s="2109"/>
      <c r="AJ246" s="2311"/>
      <c r="AK246" s="2109"/>
      <c r="AL246" s="327"/>
      <c r="AM246" s="327"/>
      <c r="AN246" s="327"/>
      <c r="AO246" s="330" t="str">
        <f>AP245&amp;"-"&amp;AR245</f>
        <v>46296-46387</v>
      </c>
      <c r="AP246" s="2311"/>
      <c r="AQ246" s="2109"/>
      <c r="AR246" s="2311"/>
      <c r="AS246" s="2109"/>
      <c r="AT246" s="327"/>
      <c r="AU246" s="2256"/>
      <c r="AV246" s="1644"/>
      <c r="AW246" s="1626"/>
      <c r="AX246" s="1626" t="str">
        <f>IF(T246="","",T246)</f>
        <v/>
      </c>
      <c r="AY246" s="1626"/>
      <c r="AZ246" s="1626"/>
      <c r="BA246" s="1637">
        <v>0</v>
      </c>
    </row>
    <row s="1852" customFormat="1" customHeight="1" ht="15">
      <c r="A247" s="1365"/>
      <c r="B247" s="1365"/>
      <c r="C247" s="1365"/>
      <c r="D247" s="1365"/>
      <c r="E247" s="2261" t="s">
        <v>163</v>
      </c>
      <c r="F247" s="2261"/>
      <c r="G247" s="2261"/>
      <c r="H247" s="2261"/>
      <c r="I247" s="2288"/>
      <c r="J247" s="2258"/>
      <c r="K247" s="1365"/>
      <c r="L247" s="1371"/>
      <c r="M247" s="1368"/>
      <c r="N247" s="1368"/>
      <c r="O247" s="1778"/>
      <c r="P247" s="2376"/>
      <c r="Q247" s="2376"/>
      <c r="R247" s="358"/>
      <c r="S247" s="2655"/>
      <c r="T247" s="2701" t="s">
        <v>564</v>
      </c>
      <c r="U247" s="2657"/>
      <c r="V247" s="2657"/>
      <c r="W247" s="2657"/>
      <c r="X247" s="2657"/>
      <c r="Y247" s="2657"/>
      <c r="Z247" s="2657"/>
      <c r="AA247" s="2657"/>
      <c r="AB247" s="2657"/>
      <c r="AC247" s="2657"/>
      <c r="AD247" s="2657"/>
      <c r="AE247" s="2657"/>
      <c r="AF247" s="2657"/>
      <c r="AG247" s="2657"/>
      <c r="AH247" s="2657"/>
      <c r="AI247" s="2657"/>
      <c r="AJ247" s="2657"/>
      <c r="AK247" s="2657"/>
      <c r="AL247" s="2658"/>
      <c r="AM247" s="2658"/>
      <c r="AN247" s="2658"/>
      <c r="AO247" s="2658"/>
      <c r="AP247" s="2658"/>
      <c r="AQ247" s="2658"/>
      <c r="AR247" s="2658"/>
      <c r="AS247" s="2835"/>
      <c r="AT247" s="2659"/>
      <c r="AU247" s="2257"/>
      <c r="AV247" s="1644"/>
      <c r="AW247" s="1626"/>
      <c r="AX247" s="1626" t="str">
        <f>IF(T247="","",T247)</f>
        <v>Добавить вид теплоносителя (параметры теплоносителя)</v>
      </c>
      <c r="AY247" s="1626"/>
      <c r="AZ247" s="1626"/>
      <c r="BA247" s="1637">
        <v>0</v>
      </c>
    </row>
    <row s="1852" customFormat="1" customHeight="1" ht="15">
      <c r="A248" s="1365"/>
      <c r="B248" s="1365"/>
      <c r="C248" s="1365"/>
      <c r="D248" s="1365"/>
      <c r="E248" s="2261" t="s">
        <v>163</v>
      </c>
      <c r="F248" s="2261"/>
      <c r="G248" s="2261"/>
      <c r="H248" s="2261"/>
      <c r="I248" s="2258"/>
      <c r="J248" s="1365"/>
      <c r="K248" s="1365"/>
      <c r="L248" s="1371"/>
      <c r="M248" s="1368"/>
      <c r="N248" s="1778"/>
      <c r="O248" s="1778"/>
      <c r="P248" s="2376"/>
      <c r="Q248" s="2376"/>
      <c r="R248" s="358"/>
      <c r="S248" s="2655"/>
      <c r="T248" s="2702" t="s">
        <v>565</v>
      </c>
      <c r="U248" s="2657"/>
      <c r="V248" s="2657"/>
      <c r="W248" s="2657"/>
      <c r="X248" s="2657"/>
      <c r="Y248" s="2657"/>
      <c r="Z248" s="2657"/>
      <c r="AA248" s="2657"/>
      <c r="AB248" s="2657"/>
      <c r="AC248" s="2661"/>
      <c r="AD248" s="2657"/>
      <c r="AE248" s="2657"/>
      <c r="AF248" s="2657"/>
      <c r="AG248" s="2657"/>
      <c r="AH248" s="2657"/>
      <c r="AI248" s="2657"/>
      <c r="AJ248" s="2657"/>
      <c r="AK248" s="2661"/>
      <c r="AL248" s="2658"/>
      <c r="AM248" s="2658"/>
      <c r="AN248" s="2658"/>
      <c r="AO248" s="2658"/>
      <c r="AP248" s="2658"/>
      <c r="AQ248" s="2658"/>
      <c r="AR248" s="2658"/>
      <c r="AS248" s="2836"/>
      <c r="AT248" s="2657"/>
      <c r="AU248" s="2663"/>
      <c r="AV248" s="1644"/>
      <c r="AW248" s="1626"/>
      <c r="AX248" s="1626" t="str">
        <f>IF(T248="","",T248)</f>
        <v>Добавить группу потребителей</v>
      </c>
      <c r="AY248" s="1626"/>
      <c r="AZ248" s="1626"/>
      <c r="BA248" s="1637">
        <v>0</v>
      </c>
    </row>
    <row s="1852" customFormat="1" customHeight="1" ht="14.25">
      <c r="A249" s="1365"/>
      <c r="B249" s="1365"/>
      <c r="C249" s="1365"/>
      <c r="D249" s="1365"/>
      <c r="E249" s="2261" t="s">
        <v>163</v>
      </c>
      <c r="F249" s="2261"/>
      <c r="G249" s="2261"/>
      <c r="H249" s="2260"/>
      <c r="I249" s="1365"/>
      <c r="J249" s="1365"/>
      <c r="K249" s="1365"/>
      <c r="L249" s="1371"/>
      <c r="M249" s="1367"/>
      <c r="N249" s="1367"/>
      <c r="O249" s="1368"/>
      <c r="P249" s="1825"/>
      <c r="Q249" s="377"/>
      <c r="R249" s="357"/>
      <c r="S249" s="2655"/>
      <c r="T249" s="2703" t="s">
        <v>566</v>
      </c>
      <c r="U249" s="2657"/>
      <c r="V249" s="2657"/>
      <c r="W249" s="2657"/>
      <c r="X249" s="2657"/>
      <c r="Y249" s="2657"/>
      <c r="Z249" s="2657"/>
      <c r="AA249" s="2657"/>
      <c r="AB249" s="2657"/>
      <c r="AC249" s="2661"/>
      <c r="AD249" s="2657"/>
      <c r="AE249" s="2657"/>
      <c r="AF249" s="2657"/>
      <c r="AG249" s="2657"/>
      <c r="AH249" s="2657"/>
      <c r="AI249" s="2657"/>
      <c r="AJ249" s="2657"/>
      <c r="AK249" s="2661"/>
      <c r="AL249" s="2658"/>
      <c r="AM249" s="2658"/>
      <c r="AN249" s="2658"/>
      <c r="AO249" s="2658"/>
      <c r="AP249" s="2658"/>
      <c r="AQ249" s="2658"/>
      <c r="AR249" s="2658"/>
      <c r="AS249" s="2836"/>
      <c r="AT249" s="2657"/>
      <c r="AU249" s="2663"/>
      <c r="AV249" s="1644"/>
      <c r="AW249" s="1626"/>
      <c r="AX249" s="1626" t="str">
        <f>IF(T249="","",T249)</f>
        <v>Добавить схему подключения</v>
      </c>
      <c r="AY249" s="1626"/>
      <c r="AZ249" s="1626"/>
      <c r="BA249" s="1637">
        <v>0</v>
      </c>
    </row>
    <row s="624" customFormat="1" customHeight="1" ht="0.75">
      <c r="A250" s="1345"/>
      <c r="B250" s="1345"/>
      <c r="C250" s="1345"/>
      <c r="D250" s="1345"/>
      <c r="E250" s="2261" t="s">
        <v>163</v>
      </c>
      <c r="F250" s="2261"/>
      <c r="G250" s="2260"/>
      <c r="H250" s="1345"/>
      <c r="I250" s="1345"/>
      <c r="J250" s="1345"/>
      <c r="K250" s="1345"/>
      <c r="L250" s="1547"/>
      <c r="M250" s="1317"/>
      <c r="N250" s="1317"/>
      <c r="O250" s="1644"/>
      <c r="P250" s="1318"/>
      <c r="Q250" s="1346"/>
      <c r="R250" s="1318"/>
      <c r="S250" s="1320"/>
      <c r="T250" s="1321" t="s">
        <v>244</v>
      </c>
      <c r="U250" s="1322"/>
      <c r="V250" s="1322"/>
      <c r="W250" s="1322"/>
      <c r="X250" s="1322"/>
      <c r="Y250" s="1322"/>
      <c r="Z250" s="1322"/>
      <c r="AA250" s="1322"/>
      <c r="AB250" s="1322"/>
      <c r="AC250" s="1322"/>
      <c r="AD250" s="1322"/>
      <c r="AE250" s="1322"/>
      <c r="AF250" s="1322"/>
      <c r="AG250" s="1322"/>
      <c r="AH250" s="1322"/>
      <c r="AI250" s="1322"/>
      <c r="AJ250" s="1322"/>
      <c r="AK250" s="1322"/>
      <c r="AL250" s="1322"/>
      <c r="AM250" s="1322"/>
      <c r="AN250" s="1322"/>
      <c r="AO250" s="1322"/>
      <c r="AP250" s="1322"/>
      <c r="AQ250" s="1322"/>
      <c r="AR250" s="1322"/>
      <c r="AS250" s="1322"/>
      <c r="AT250" s="1322"/>
      <c r="AU250" s="1322"/>
      <c r="AV250" s="1644"/>
      <c r="AW250" s="1626"/>
      <c r="AX250" s="1626" t="str">
        <f>IF(T250="","",T250)</f>
        <v>Добавить источник для дифференциации</v>
      </c>
      <c r="AY250" s="1626"/>
      <c r="AZ250" s="1626"/>
      <c r="BA250" s="1644">
        <v>0</v>
      </c>
    </row>
    <row s="624" customFormat="1" customHeight="1" ht="0.75">
      <c r="A251" s="1345"/>
      <c r="B251" s="1345"/>
      <c r="C251" s="1345"/>
      <c r="D251" s="1345"/>
      <c r="E251" s="2261" t="s">
        <v>163</v>
      </c>
      <c r="F251" s="2260"/>
      <c r="G251" s="1345"/>
      <c r="H251" s="1345"/>
      <c r="I251" s="1345"/>
      <c r="J251" s="1345"/>
      <c r="K251" s="1345"/>
      <c r="L251" s="1547"/>
      <c r="M251" s="1323"/>
      <c r="N251" s="1323"/>
      <c r="O251" s="1644"/>
      <c r="P251" s="1318"/>
      <c r="Q251" s="1346"/>
      <c r="R251" s="1318"/>
      <c r="S251" s="1324"/>
      <c r="T251" s="1325" t="s">
        <v>245</v>
      </c>
      <c r="U251" s="1326"/>
      <c r="V251" s="1326"/>
      <c r="W251" s="1326"/>
      <c r="X251" s="1326"/>
      <c r="Y251" s="1326"/>
      <c r="Z251" s="1326"/>
      <c r="AA251" s="1326"/>
      <c r="AB251" s="1326"/>
      <c r="AC251" s="1326"/>
      <c r="AD251" s="1326"/>
      <c r="AE251" s="1326"/>
      <c r="AF251" s="1326"/>
      <c r="AG251" s="1326"/>
      <c r="AH251" s="1326"/>
      <c r="AI251" s="1326"/>
      <c r="AJ251" s="1326"/>
      <c r="AK251" s="1326"/>
      <c r="AL251" s="1326"/>
      <c r="AM251" s="1326"/>
      <c r="AN251" s="1326"/>
      <c r="AO251" s="1326"/>
      <c r="AP251" s="1326"/>
      <c r="AQ251" s="1326"/>
      <c r="AR251" s="1326"/>
      <c r="AS251" s="1326"/>
      <c r="AT251" s="1326"/>
      <c r="AU251" s="1326"/>
      <c r="AV251" s="1644"/>
      <c r="AW251" s="1626"/>
      <c r="AX251" s="1626" t="str">
        <f>IF(T251="","",T251)</f>
        <v>Добавить централизованную систему для дифференциации</v>
      </c>
      <c r="AY251" s="1626"/>
      <c r="AZ251" s="1626"/>
      <c r="BA251" s="1644">
        <v>0</v>
      </c>
    </row>
    <row s="624" customFormat="1" customHeight="1" ht="0.75">
      <c r="A252" s="1345"/>
      <c r="B252" s="1345"/>
      <c r="C252" s="1345"/>
      <c r="D252" s="1345"/>
      <c r="E252" s="2260" t="s">
        <v>163</v>
      </c>
      <c r="F252" s="1345"/>
      <c r="G252" s="1345"/>
      <c r="H252" s="1345"/>
      <c r="I252" s="1345"/>
      <c r="J252" s="1345"/>
      <c r="K252" s="1345"/>
      <c r="L252" s="1547"/>
      <c r="M252" s="1323"/>
      <c r="N252" s="1323"/>
      <c r="O252" s="1644"/>
      <c r="P252" s="1318"/>
      <c r="Q252" s="1346"/>
      <c r="R252" s="1318"/>
      <c r="S252" s="1324"/>
      <c r="T252" s="1327" t="s">
        <v>246</v>
      </c>
      <c r="U252" s="1326"/>
      <c r="V252" s="1326"/>
      <c r="W252" s="1326"/>
      <c r="X252" s="1326"/>
      <c r="Y252" s="1326"/>
      <c r="Z252" s="1326"/>
      <c r="AA252" s="1326"/>
      <c r="AB252" s="1326"/>
      <c r="AC252" s="1326"/>
      <c r="AD252" s="1326"/>
      <c r="AE252" s="1326"/>
      <c r="AF252" s="1326"/>
      <c r="AG252" s="1326"/>
      <c r="AH252" s="1326"/>
      <c r="AI252" s="1326"/>
      <c r="AJ252" s="1326"/>
      <c r="AK252" s="1326"/>
      <c r="AL252" s="1326"/>
      <c r="AM252" s="1326"/>
      <c r="AN252" s="1326"/>
      <c r="AO252" s="1326"/>
      <c r="AP252" s="1326"/>
      <c r="AQ252" s="1326"/>
      <c r="AR252" s="1326"/>
      <c r="AS252" s="1326"/>
      <c r="AT252" s="1326"/>
      <c r="AU252" s="1326"/>
      <c r="AV252" s="1644"/>
      <c r="AW252" s="1626"/>
      <c r="AX252" s="1626" t="str">
        <f>IF(T252="","",T252)</f>
        <v>Добавить территорию для дифференциации</v>
      </c>
      <c r="AY252" s="1626"/>
      <c r="AZ252" s="1626"/>
      <c r="BA252" s="1644">
        <v>0</v>
      </c>
    </row>
    <row s="1852" customFormat="1" customHeight="1" ht="21">
      <c r="A253" s="1365" t="s">
        <v>303</v>
      </c>
      <c r="B253" s="1365"/>
      <c r="C253" s="1365"/>
      <c r="D253" s="1365"/>
      <c r="E253" s="2260" t="s">
        <v>173</v>
      </c>
      <c r="F253" s="1365"/>
      <c r="G253" s="1365"/>
      <c r="H253" s="1365"/>
      <c r="I253" s="1365"/>
      <c r="J253" s="1365"/>
      <c r="K253" s="1365"/>
      <c r="L253" s="1371"/>
      <c r="M253" s="1367"/>
      <c r="N253" s="1367"/>
      <c r="O253" s="1367"/>
      <c r="P253" s="2399"/>
      <c r="Q253" s="1825"/>
      <c r="R253" s="357"/>
      <c r="S253" s="2275" t="str">
        <f>INDEX(PT_DIFFERENTIATION_NUM_NTAR,MATCH(A253,PT_DIFFERENTIATION_NTAR_ID,0))</f>
        <v>16</v>
      </c>
      <c r="T253" s="1527" t="s">
        <v>205</v>
      </c>
      <c r="U253" s="302"/>
      <c r="V253" s="2244"/>
      <c r="W253" s="2245"/>
      <c r="X253" s="2245"/>
      <c r="Y253" s="2245"/>
      <c r="Z253" s="2245"/>
      <c r="AA253" s="2245"/>
      <c r="AB253" s="2245"/>
      <c r="AC253" s="2246"/>
      <c r="AD253" s="2244" t="str">
        <f>INDEX(PT_DIFFERENTIATION_NTAR,MATCH(A253,PT_DIFFERENTIATION_NTAR_ID,0))</f>
        <v>Тариф на тепловую энергию</v>
      </c>
      <c r="AE253" s="2245"/>
      <c r="AF253" s="2245"/>
      <c r="AG253" s="2245"/>
      <c r="AH253" s="2245"/>
      <c r="AI253" s="2245"/>
      <c r="AJ253" s="2245"/>
      <c r="AK253" s="2245"/>
      <c r="AL253" s="2244"/>
      <c r="AM253" s="2245"/>
      <c r="AN253" s="2245"/>
      <c r="AO253" s="2245"/>
      <c r="AP253" s="2245"/>
      <c r="AQ253" s="2245"/>
      <c r="AR253" s="2245"/>
      <c r="AS253" s="2816"/>
      <c r="AT253" s="2246"/>
      <c r="AU253" s="1260" t="s">
        <v>549</v>
      </c>
      <c r="AV253" s="1644"/>
      <c r="AW253" s="1626"/>
      <c r="AX253" s="1626" t="str">
        <f>IF(T253="","",T253)</f>
        <v>Наименование тарифа</v>
      </c>
      <c r="AY253" s="1626"/>
      <c r="AZ253" s="1626"/>
      <c r="BA253" s="1637">
        <v>0</v>
      </c>
    </row>
    <row s="1852" customFormat="1" customHeight="1" ht="21">
      <c r="A254" s="1365"/>
      <c r="B254" s="1365" t="s">
        <v>304</v>
      </c>
      <c r="C254" s="1365"/>
      <c r="D254" s="1365"/>
      <c r="E254" s="2261" t="s">
        <v>168</v>
      </c>
      <c r="F254" s="2260">
        <v>1</v>
      </c>
      <c r="G254" s="1365"/>
      <c r="H254" s="1365"/>
      <c r="I254" s="1365"/>
      <c r="J254" s="1365"/>
      <c r="K254" s="1365"/>
      <c r="L254" s="1371"/>
      <c r="M254" s="1367"/>
      <c r="N254" s="1367"/>
      <c r="O254" s="1367"/>
      <c r="P254" s="2127"/>
      <c r="Q254" s="354"/>
      <c r="R254" s="355"/>
      <c r="S254" s="2275" t="str">
        <f>INDEX(PT_DIFFERENTIATION_NUM_TER,MATCH(B254,PT_DIFFERENTIATION_TER_ID,0))</f>
        <v>16.1</v>
      </c>
      <c r="T254" s="1524" t="s">
        <v>550</v>
      </c>
      <c r="U254" s="302"/>
      <c r="V254" s="2244"/>
      <c r="W254" s="2245"/>
      <c r="X254" s="2245"/>
      <c r="Y254" s="2245"/>
      <c r="Z254" s="2245"/>
      <c r="AA254" s="2245"/>
      <c r="AB254" s="2245"/>
      <c r="AC254" s="2246"/>
      <c r="AD254" s="2244" t="str">
        <f>INDEX(PT_DIFFERENTIATION_TER,MATCH(B254,PT_DIFFERENTIATION_TER_ID,0))</f>
        <v>Территория 16</v>
      </c>
      <c r="AE254" s="2245"/>
      <c r="AF254" s="2245"/>
      <c r="AG254" s="2245"/>
      <c r="AH254" s="2245"/>
      <c r="AI254" s="2245"/>
      <c r="AJ254" s="2245"/>
      <c r="AK254" s="2245"/>
      <c r="AL254" s="2244"/>
      <c r="AM254" s="2245"/>
      <c r="AN254" s="2245"/>
      <c r="AO254" s="2245"/>
      <c r="AP254" s="2245"/>
      <c r="AQ254" s="2245"/>
      <c r="AR254" s="2245"/>
      <c r="AS254" s="2816"/>
      <c r="AT254" s="2246"/>
      <c r="AU254" s="1260" t="s">
        <v>551</v>
      </c>
      <c r="AV254" s="1644"/>
      <c r="AW254" s="1626"/>
      <c r="AX254" s="1626" t="str">
        <f>IF(T254="","",T254)</f>
        <v>Территория действия тарифа</v>
      </c>
      <c r="AY254" s="1626"/>
      <c r="AZ254" s="1626"/>
      <c r="BA254" s="1637">
        <v>0</v>
      </c>
    </row>
    <row s="1852" customFormat="1" customHeight="1" ht="23.25">
      <c r="A255" s="1365"/>
      <c r="B255" s="1365"/>
      <c r="C255" s="1365" t="s">
        <v>305</v>
      </c>
      <c r="D255" s="1365"/>
      <c r="E255" s="2261" t="s">
        <v>168</v>
      </c>
      <c r="F255" s="2261"/>
      <c r="G255" s="2260">
        <v>1</v>
      </c>
      <c r="H255" s="1365"/>
      <c r="I255" s="1365"/>
      <c r="J255" s="1365"/>
      <c r="K255" s="1365"/>
      <c r="L255" s="1371"/>
      <c r="M255" s="1367"/>
      <c r="N255" s="1367"/>
      <c r="O255" s="1367"/>
      <c r="P255" s="356"/>
      <c r="Q255" s="354"/>
      <c r="R255" s="355"/>
      <c r="S255" s="2275" t="str">
        <f>INDEX(PT_DIFFERENTIATION_NUM_CS,MATCH(C255,PT_DIFFERENTIATION_CS_ID,0))</f>
        <v>16.1.1</v>
      </c>
      <c r="T255" s="311" t="s">
        <v>552</v>
      </c>
      <c r="U255" s="302"/>
      <c r="V255" s="2244"/>
      <c r="W255" s="2245"/>
      <c r="X255" s="2245"/>
      <c r="Y255" s="2245"/>
      <c r="Z255" s="2245"/>
      <c r="AA255" s="2245"/>
      <c r="AB255" s="2245"/>
      <c r="AC255" s="2246"/>
      <c r="AD255" s="2244" t="str">
        <f>INDEX(PT_DIFFERENTIATION_CS,MATCH(C255,PT_DIFFERENTIATION_CS_ID,0))</f>
        <v>без дифференциации</v>
      </c>
      <c r="AE255" s="2245"/>
      <c r="AF255" s="2245"/>
      <c r="AG255" s="2245"/>
      <c r="AH255" s="2245"/>
      <c r="AI255" s="2245"/>
      <c r="AJ255" s="2245"/>
      <c r="AK255" s="2245"/>
      <c r="AL255" s="2244"/>
      <c r="AM255" s="2245"/>
      <c r="AN255" s="2245"/>
      <c r="AO255" s="2245"/>
      <c r="AP255" s="2245"/>
      <c r="AQ255" s="2245"/>
      <c r="AR255" s="2245"/>
      <c r="AS255" s="2816"/>
      <c r="AT255" s="2246"/>
      <c r="AU255" s="1260" t="s">
        <v>553</v>
      </c>
      <c r="AV255" s="1644"/>
      <c r="AW255" s="1626"/>
      <c r="AX255" s="1626" t="str">
        <f>IF(T255="","",T255)</f>
        <v>Наименование системы теплоснабжения </v>
      </c>
      <c r="AY255" s="1626"/>
      <c r="AZ255" s="1626"/>
      <c r="BA255" s="1637">
        <v>0</v>
      </c>
    </row>
    <row s="1852" customFormat="1" customHeight="1" ht="21">
      <c r="A256" s="1365"/>
      <c r="B256" s="1365"/>
      <c r="C256" s="1365"/>
      <c r="D256" s="1365" t="s">
        <v>306</v>
      </c>
      <c r="E256" s="2261" t="s">
        <v>168</v>
      </c>
      <c r="F256" s="2261"/>
      <c r="G256" s="2261"/>
      <c r="H256" s="2260">
        <v>1</v>
      </c>
      <c r="I256" s="1365"/>
      <c r="J256" s="1365"/>
      <c r="K256" s="1365"/>
      <c r="L256" s="1371"/>
      <c r="M256" s="1367"/>
      <c r="N256" s="1367"/>
      <c r="O256" s="1367"/>
      <c r="P256" s="356"/>
      <c r="Q256" s="354"/>
      <c r="R256" s="355"/>
      <c r="S256" s="2275" t="str">
        <f>INDEX(PT_DIFFERENTIATION_NUM_IST_TE,MATCH(D256,PT_DIFFERENTIATION_IST_TE_ID,0))</f>
        <v>16.1.1.1</v>
      </c>
      <c r="T256" s="312" t="s">
        <v>554</v>
      </c>
      <c r="U256" s="302"/>
      <c r="V256" s="2244"/>
      <c r="W256" s="2245"/>
      <c r="X256" s="2245"/>
      <c r="Y256" s="2245"/>
      <c r="Z256" s="2245"/>
      <c r="AA256" s="2245"/>
      <c r="AB256" s="2245"/>
      <c r="AC256" s="2246"/>
      <c r="AD256" s="2244" t="str">
        <f>INDEX(PT_DIFFERENTIATION_IST_TE,MATCH(D256,PT_DIFFERENTIATION_IST_TE_ID,0))</f>
        <v>без дифференциации</v>
      </c>
      <c r="AE256" s="2245"/>
      <c r="AF256" s="2245"/>
      <c r="AG256" s="2245"/>
      <c r="AH256" s="2245"/>
      <c r="AI256" s="2245"/>
      <c r="AJ256" s="2245"/>
      <c r="AK256" s="2245"/>
      <c r="AL256" s="2244"/>
      <c r="AM256" s="2245"/>
      <c r="AN256" s="2245"/>
      <c r="AO256" s="2245"/>
      <c r="AP256" s="2245"/>
      <c r="AQ256" s="2245"/>
      <c r="AR256" s="2245"/>
      <c r="AS256" s="2816"/>
      <c r="AT256" s="2246"/>
      <c r="AU256" s="1260" t="s">
        <v>555</v>
      </c>
      <c r="AV256" s="1644"/>
      <c r="AW256" s="1626"/>
      <c r="AX256" s="1626" t="str">
        <f>IF(T256="","",T256)</f>
        <v>Источник тепловой энергии  </v>
      </c>
      <c r="AY256" s="1626"/>
      <c r="AZ256" s="1626"/>
      <c r="BA256" s="1637">
        <v>0</v>
      </c>
    </row>
    <row s="1852" customFormat="1" customHeight="1" ht="47.25">
      <c r="A257" s="1365"/>
      <c r="B257" s="1365"/>
      <c r="C257" s="1365"/>
      <c r="D257" s="1365"/>
      <c r="E257" s="2261" t="s">
        <v>168</v>
      </c>
      <c r="F257" s="2261"/>
      <c r="G257" s="2261"/>
      <c r="H257" s="2261"/>
      <c r="I257" s="2258" t="str">
        <f>S256&amp;".1"</f>
        <v>16.1.1.1.1</v>
      </c>
      <c r="J257" s="1365"/>
      <c r="K257" s="1365"/>
      <c r="L257" s="1371" t="s">
        <v>556</v>
      </c>
      <c r="M257" s="1368"/>
      <c r="N257" s="1778"/>
      <c r="O257" s="1778"/>
      <c r="P257" s="2376">
        <v>1</v>
      </c>
      <c r="Q257" s="2376"/>
      <c r="R257" s="358"/>
      <c r="S257" s="2275" t="str">
        <f>$I257</f>
        <v>16.1.1.1.1</v>
      </c>
      <c r="T257" s="287" t="s">
        <v>557</v>
      </c>
      <c r="U257" s="302"/>
      <c r="V257" s="2247"/>
      <c r="W257" s="2248"/>
      <c r="X257" s="2248"/>
      <c r="Y257" s="2248"/>
      <c r="Z257" s="2248"/>
      <c r="AA257" s="2248"/>
      <c r="AB257" s="2248"/>
      <c r="AC257" s="2249"/>
      <c r="AD257" s="2247" t="s">
        <v>599</v>
      </c>
      <c r="AE257" s="2248"/>
      <c r="AF257" s="2248"/>
      <c r="AG257" s="2248"/>
      <c r="AH257" s="2248"/>
      <c r="AI257" s="2248"/>
      <c r="AJ257" s="2248"/>
      <c r="AK257" s="2248"/>
      <c r="AL257" s="2247"/>
      <c r="AM257" s="2248"/>
      <c r="AN257" s="2248"/>
      <c r="AO257" s="2248"/>
      <c r="AP257" s="2248"/>
      <c r="AQ257" s="2248"/>
      <c r="AR257" s="2248"/>
      <c r="AS257" s="2817"/>
      <c r="AT257" s="2249"/>
      <c r="AU257" s="1260" t="s">
        <v>558</v>
      </c>
      <c r="AV257" s="1644"/>
      <c r="AW257" s="1626"/>
      <c r="AX257" s="1626" t="str">
        <f>IF(T257="","",T257)</f>
        <v>Схема подключения теплопотребляющей установки к коллектору источника тепловой энергии</v>
      </c>
      <c r="AY257" s="1626"/>
      <c r="AZ257" s="1626"/>
      <c r="BA257" s="1637">
        <v>0</v>
      </c>
    </row>
    <row s="1852" customFormat="1" customHeight="1" ht="21">
      <c r="A258" s="1365"/>
      <c r="B258" s="1365"/>
      <c r="C258" s="1365"/>
      <c r="D258" s="1365"/>
      <c r="E258" s="2261" t="s">
        <v>168</v>
      </c>
      <c r="F258" s="2261"/>
      <c r="G258" s="2261"/>
      <c r="H258" s="2261"/>
      <c r="I258" s="2288"/>
      <c r="J258" s="2258" t="str">
        <f>I257&amp;".1"</f>
        <v>16.1.1.1.1.1</v>
      </c>
      <c r="K258" s="1365"/>
      <c r="L258" s="1371" t="s">
        <v>559</v>
      </c>
      <c r="M258" s="1368"/>
      <c r="N258" s="1368"/>
      <c r="O258" s="1778"/>
      <c r="P258" s="2376"/>
      <c r="Q258" s="2376">
        <v>1</v>
      </c>
      <c r="R258" s="359"/>
      <c r="S258" s="2275" t="str">
        <f>$J258</f>
        <v>16.1.1.1.1.1</v>
      </c>
      <c r="T258" s="288" t="s">
        <v>560</v>
      </c>
      <c r="U258" s="302"/>
      <c r="V258" s="2247"/>
      <c r="W258" s="2248"/>
      <c r="X258" s="2248"/>
      <c r="Y258" s="2248"/>
      <c r="Z258" s="2248"/>
      <c r="AA258" s="2248"/>
      <c r="AB258" s="2248"/>
      <c r="AC258" s="2249"/>
      <c r="AD258" s="2247" t="s">
        <v>599</v>
      </c>
      <c r="AE258" s="2248"/>
      <c r="AF258" s="2248"/>
      <c r="AG258" s="2248"/>
      <c r="AH258" s="2248"/>
      <c r="AI258" s="2248"/>
      <c r="AJ258" s="2248"/>
      <c r="AK258" s="2248"/>
      <c r="AL258" s="2247"/>
      <c r="AM258" s="2248"/>
      <c r="AN258" s="2248"/>
      <c r="AO258" s="2248"/>
      <c r="AP258" s="2248"/>
      <c r="AQ258" s="2248"/>
      <c r="AR258" s="2248"/>
      <c r="AS258" s="2817"/>
      <c r="AT258" s="2249"/>
      <c r="AU258" s="1260" t="s">
        <v>561</v>
      </c>
      <c r="AV258" s="1644"/>
      <c r="AW258" s="1626"/>
      <c r="AX258" s="1626" t="str">
        <f>IF(T258="","",T258)</f>
        <v>Группа потребителей</v>
      </c>
      <c r="AY258" s="1626"/>
      <c r="AZ258" s="1626"/>
      <c r="BA258" s="1637">
        <v>0</v>
      </c>
    </row>
    <row s="1852" customFormat="1" customHeight="1" ht="21">
      <c r="A259" s="1365"/>
      <c r="B259" s="1365"/>
      <c r="C259" s="1365"/>
      <c r="D259" s="1365"/>
      <c r="E259" s="2261" t="s">
        <v>168</v>
      </c>
      <c r="F259" s="2261"/>
      <c r="G259" s="2261"/>
      <c r="H259" s="2261"/>
      <c r="I259" s="2288"/>
      <c r="J259" s="2288"/>
      <c r="K259" s="2258" t="str">
        <f>J258&amp;".1"</f>
        <v>16.1.1.1.1.1.1</v>
      </c>
      <c r="L259" s="1371" t="s">
        <v>562</v>
      </c>
      <c r="M259" s="1368"/>
      <c r="N259" s="1368"/>
      <c r="O259" s="1368"/>
      <c r="P259" s="2376"/>
      <c r="Q259" s="2376"/>
      <c r="R259" s="359">
        <v>1</v>
      </c>
      <c r="S259" s="2275" t="str">
        <f>$K259</f>
        <v>16.1.1.1.1.1.1</v>
      </c>
      <c r="T259" s="1349" t="s">
        <v>600</v>
      </c>
      <c r="U259" s="302"/>
      <c r="V259" s="753"/>
      <c r="W259" s="327"/>
      <c r="X259" s="753"/>
      <c r="Y259" s="1259"/>
      <c r="Z259" s="2604"/>
      <c r="AA259" s="2109" t="s">
        <v>65</v>
      </c>
      <c r="AB259" s="2604"/>
      <c r="AC259" s="2109" t="s">
        <v>65</v>
      </c>
      <c r="AD259" s="753">
        <v>2703</v>
      </c>
      <c r="AE259" s="327"/>
      <c r="AF259" s="753"/>
      <c r="AG259" s="1259"/>
      <c r="AH259" s="2604">
        <v>46023</v>
      </c>
      <c r="AI259" s="2109" t="s">
        <v>65</v>
      </c>
      <c r="AJ259" s="2604">
        <v>46295</v>
      </c>
      <c r="AK259" s="2109" t="s">
        <v>65</v>
      </c>
      <c r="AL259" s="753">
        <v>2957</v>
      </c>
      <c r="AM259" s="327"/>
      <c r="AN259" s="753"/>
      <c r="AO259" s="1259"/>
      <c r="AP259" s="2604">
        <v>46296</v>
      </c>
      <c r="AQ259" s="2109" t="s">
        <v>65</v>
      </c>
      <c r="AR259" s="2604">
        <v>46387</v>
      </c>
      <c r="AS259" s="2109" t="s">
        <v>65</v>
      </c>
      <c r="AT259" s="327"/>
      <c r="AU259" s="2255" t="s">
        <v>563</v>
      </c>
      <c r="AV259" s="1644">
        <f>STRCHECKDATE(V260:AT260)</f>
      </c>
      <c r="AW259" s="1626"/>
      <c r="AX259" s="1626" t="str">
        <f>IF(T259="","",T259)</f>
        <v>вода</v>
      </c>
      <c r="AY259" s="1626"/>
      <c r="AZ259" s="1626"/>
      <c r="BA259" s="1637">
        <v>0</v>
      </c>
    </row>
    <row s="1852" customFormat="1" customHeight="1" ht="0.75">
      <c r="A260" s="1365"/>
      <c r="B260" s="1365"/>
      <c r="C260" s="1365"/>
      <c r="D260" s="1365"/>
      <c r="E260" s="2261" t="s">
        <v>168</v>
      </c>
      <c r="F260" s="2261"/>
      <c r="G260" s="2261"/>
      <c r="H260" s="2261"/>
      <c r="I260" s="2288"/>
      <c r="J260" s="2288"/>
      <c r="K260" s="2258"/>
      <c r="L260" s="1371"/>
      <c r="M260" s="1368"/>
      <c r="N260" s="1368"/>
      <c r="O260" s="1368"/>
      <c r="P260" s="2376"/>
      <c r="Q260" s="2376"/>
      <c r="R260" s="359"/>
      <c r="S260" s="2515"/>
      <c r="T260" s="302"/>
      <c r="U260" s="302"/>
      <c r="V260" s="327"/>
      <c r="W260" s="327"/>
      <c r="X260" s="327"/>
      <c r="Y260" s="330" t="str">
        <f>Z259&amp;"-"&amp;AB259</f>
        <v>-</v>
      </c>
      <c r="Z260" s="2311"/>
      <c r="AA260" s="2109"/>
      <c r="AB260" s="2311"/>
      <c r="AC260" s="2109"/>
      <c r="AD260" s="327"/>
      <c r="AE260" s="327"/>
      <c r="AF260" s="327"/>
      <c r="AG260" s="330" t="str">
        <f>AH259&amp;"-"&amp;AJ259</f>
        <v>46023-46295</v>
      </c>
      <c r="AH260" s="2311"/>
      <c r="AI260" s="2109"/>
      <c r="AJ260" s="2311"/>
      <c r="AK260" s="2109"/>
      <c r="AL260" s="327"/>
      <c r="AM260" s="327"/>
      <c r="AN260" s="327"/>
      <c r="AO260" s="330" t="str">
        <f>AP259&amp;"-"&amp;AR259</f>
        <v>46296-46387</v>
      </c>
      <c r="AP260" s="2311"/>
      <c r="AQ260" s="2109"/>
      <c r="AR260" s="2311"/>
      <c r="AS260" s="2109"/>
      <c r="AT260" s="327"/>
      <c r="AU260" s="2256"/>
      <c r="AV260" s="1644"/>
      <c r="AW260" s="1626"/>
      <c r="AX260" s="1626" t="str">
        <f>IF(T260="","",T260)</f>
        <v/>
      </c>
      <c r="AY260" s="1626"/>
      <c r="AZ260" s="1626"/>
      <c r="BA260" s="1637">
        <v>0</v>
      </c>
    </row>
    <row s="1852" customFormat="1" customHeight="1" ht="15">
      <c r="A261" s="1365"/>
      <c r="B261" s="1365"/>
      <c r="C261" s="1365"/>
      <c r="D261" s="1365"/>
      <c r="E261" s="2261" t="s">
        <v>168</v>
      </c>
      <c r="F261" s="2261"/>
      <c r="G261" s="2261"/>
      <c r="H261" s="2261"/>
      <c r="I261" s="2288"/>
      <c r="J261" s="2258"/>
      <c r="K261" s="1365"/>
      <c r="L261" s="1371"/>
      <c r="M261" s="1368"/>
      <c r="N261" s="1368"/>
      <c r="O261" s="1778"/>
      <c r="P261" s="2376"/>
      <c r="Q261" s="2376"/>
      <c r="R261" s="358"/>
      <c r="S261" s="2655"/>
      <c r="T261" s="2704" t="s">
        <v>564</v>
      </c>
      <c r="U261" s="2657"/>
      <c r="V261" s="2657"/>
      <c r="W261" s="2657"/>
      <c r="X261" s="2657"/>
      <c r="Y261" s="2657"/>
      <c r="Z261" s="2657"/>
      <c r="AA261" s="2657"/>
      <c r="AB261" s="2657"/>
      <c r="AC261" s="2657"/>
      <c r="AD261" s="2657"/>
      <c r="AE261" s="2657"/>
      <c r="AF261" s="2657"/>
      <c r="AG261" s="2657"/>
      <c r="AH261" s="2657"/>
      <c r="AI261" s="2657"/>
      <c r="AJ261" s="2657"/>
      <c r="AK261" s="2657"/>
      <c r="AL261" s="2658"/>
      <c r="AM261" s="2658"/>
      <c r="AN261" s="2658"/>
      <c r="AO261" s="2658"/>
      <c r="AP261" s="2658"/>
      <c r="AQ261" s="2658"/>
      <c r="AR261" s="2658"/>
      <c r="AS261" s="2835"/>
      <c r="AT261" s="2659"/>
      <c r="AU261" s="2257"/>
      <c r="AV261" s="1644"/>
      <c r="AW261" s="1626"/>
      <c r="AX261" s="1626" t="str">
        <f>IF(T261="","",T261)</f>
        <v>Добавить вид теплоносителя (параметры теплоносителя)</v>
      </c>
      <c r="AY261" s="1626"/>
      <c r="AZ261" s="1626"/>
      <c r="BA261" s="1637">
        <v>0</v>
      </c>
    </row>
    <row s="1852" customFormat="1" customHeight="1" ht="15">
      <c r="A262" s="1365"/>
      <c r="B262" s="1365"/>
      <c r="C262" s="1365"/>
      <c r="D262" s="1365"/>
      <c r="E262" s="2261" t="s">
        <v>168</v>
      </c>
      <c r="F262" s="2261"/>
      <c r="G262" s="2261"/>
      <c r="H262" s="2261"/>
      <c r="I262" s="2258"/>
      <c r="J262" s="1365"/>
      <c r="K262" s="1365"/>
      <c r="L262" s="1371"/>
      <c r="M262" s="1368"/>
      <c r="N262" s="1778"/>
      <c r="O262" s="1778"/>
      <c r="P262" s="2376"/>
      <c r="Q262" s="2376"/>
      <c r="R262" s="358"/>
      <c r="S262" s="2655"/>
      <c r="T262" s="2705" t="s">
        <v>565</v>
      </c>
      <c r="U262" s="2657"/>
      <c r="V262" s="2657"/>
      <c r="W262" s="2657"/>
      <c r="X262" s="2657"/>
      <c r="Y262" s="2657"/>
      <c r="Z262" s="2657"/>
      <c r="AA262" s="2657"/>
      <c r="AB262" s="2657"/>
      <c r="AC262" s="2661"/>
      <c r="AD262" s="2657"/>
      <c r="AE262" s="2657"/>
      <c r="AF262" s="2657"/>
      <c r="AG262" s="2657"/>
      <c r="AH262" s="2657"/>
      <c r="AI262" s="2657"/>
      <c r="AJ262" s="2657"/>
      <c r="AK262" s="2661"/>
      <c r="AL262" s="2658"/>
      <c r="AM262" s="2658"/>
      <c r="AN262" s="2658"/>
      <c r="AO262" s="2658"/>
      <c r="AP262" s="2658"/>
      <c r="AQ262" s="2658"/>
      <c r="AR262" s="2658"/>
      <c r="AS262" s="2836"/>
      <c r="AT262" s="2657"/>
      <c r="AU262" s="2663"/>
      <c r="AV262" s="1644"/>
      <c r="AW262" s="1626"/>
      <c r="AX262" s="1626" t="str">
        <f>IF(T262="","",T262)</f>
        <v>Добавить группу потребителей</v>
      </c>
      <c r="AY262" s="1626"/>
      <c r="AZ262" s="1626"/>
      <c r="BA262" s="1637">
        <v>0</v>
      </c>
    </row>
    <row s="1852" customFormat="1" customHeight="1" ht="14.25">
      <c r="A263" s="1365"/>
      <c r="B263" s="1365"/>
      <c r="C263" s="1365"/>
      <c r="D263" s="1365"/>
      <c r="E263" s="2261" t="s">
        <v>168</v>
      </c>
      <c r="F263" s="2261"/>
      <c r="G263" s="2261"/>
      <c r="H263" s="2260"/>
      <c r="I263" s="1365"/>
      <c r="J263" s="1365"/>
      <c r="K263" s="1365"/>
      <c r="L263" s="1371"/>
      <c r="M263" s="1367"/>
      <c r="N263" s="1367"/>
      <c r="O263" s="1368"/>
      <c r="P263" s="1825"/>
      <c r="Q263" s="377"/>
      <c r="R263" s="357"/>
      <c r="S263" s="2655"/>
      <c r="T263" s="2706" t="s">
        <v>566</v>
      </c>
      <c r="U263" s="2657"/>
      <c r="V263" s="2657"/>
      <c r="W263" s="2657"/>
      <c r="X263" s="2657"/>
      <c r="Y263" s="2657"/>
      <c r="Z263" s="2657"/>
      <c r="AA263" s="2657"/>
      <c r="AB263" s="2657"/>
      <c r="AC263" s="2661"/>
      <c r="AD263" s="2657"/>
      <c r="AE263" s="2657"/>
      <c r="AF263" s="2657"/>
      <c r="AG263" s="2657"/>
      <c r="AH263" s="2657"/>
      <c r="AI263" s="2657"/>
      <c r="AJ263" s="2657"/>
      <c r="AK263" s="2661"/>
      <c r="AL263" s="2658"/>
      <c r="AM263" s="2658"/>
      <c r="AN263" s="2658"/>
      <c r="AO263" s="2658"/>
      <c r="AP263" s="2658"/>
      <c r="AQ263" s="2658"/>
      <c r="AR263" s="2658"/>
      <c r="AS263" s="2836"/>
      <c r="AT263" s="2657"/>
      <c r="AU263" s="2663"/>
      <c r="AV263" s="1644"/>
      <c r="AW263" s="1626"/>
      <c r="AX263" s="1626" t="str">
        <f>IF(T263="","",T263)</f>
        <v>Добавить схему подключения</v>
      </c>
      <c r="AY263" s="1626"/>
      <c r="AZ263" s="1626"/>
      <c r="BA263" s="1637">
        <v>0</v>
      </c>
    </row>
    <row s="624" customFormat="1" customHeight="1" ht="0.75">
      <c r="A264" s="1345"/>
      <c r="B264" s="1345"/>
      <c r="C264" s="1345"/>
      <c r="D264" s="1345"/>
      <c r="E264" s="2261" t="s">
        <v>168</v>
      </c>
      <c r="F264" s="2261"/>
      <c r="G264" s="2260"/>
      <c r="H264" s="1345"/>
      <c r="I264" s="1345"/>
      <c r="J264" s="1345"/>
      <c r="K264" s="1345"/>
      <c r="L264" s="1547"/>
      <c r="M264" s="1317"/>
      <c r="N264" s="1317"/>
      <c r="O264" s="1644"/>
      <c r="P264" s="1318"/>
      <c r="Q264" s="1346"/>
      <c r="R264" s="1318"/>
      <c r="S264" s="1320"/>
      <c r="T264" s="1321" t="s">
        <v>244</v>
      </c>
      <c r="U264" s="1322"/>
      <c r="V264" s="1322"/>
      <c r="W264" s="1322"/>
      <c r="X264" s="1322"/>
      <c r="Y264" s="1322"/>
      <c r="Z264" s="1322"/>
      <c r="AA264" s="1322"/>
      <c r="AB264" s="1322"/>
      <c r="AC264" s="1322"/>
      <c r="AD264" s="1322"/>
      <c r="AE264" s="1322"/>
      <c r="AF264" s="1322"/>
      <c r="AG264" s="1322"/>
      <c r="AH264" s="1322"/>
      <c r="AI264" s="1322"/>
      <c r="AJ264" s="1322"/>
      <c r="AK264" s="1322"/>
      <c r="AL264" s="1322"/>
      <c r="AM264" s="1322"/>
      <c r="AN264" s="1322"/>
      <c r="AO264" s="1322"/>
      <c r="AP264" s="1322"/>
      <c r="AQ264" s="1322"/>
      <c r="AR264" s="1322"/>
      <c r="AS264" s="1322"/>
      <c r="AT264" s="1322"/>
      <c r="AU264" s="1322"/>
      <c r="AV264" s="1644"/>
      <c r="AW264" s="1626"/>
      <c r="AX264" s="1626" t="str">
        <f>IF(T264="","",T264)</f>
        <v>Добавить источник для дифференциации</v>
      </c>
      <c r="AY264" s="1626"/>
      <c r="AZ264" s="1626"/>
      <c r="BA264" s="1644">
        <v>0</v>
      </c>
    </row>
    <row s="624" customFormat="1" customHeight="1" ht="0.75">
      <c r="A265" s="1345"/>
      <c r="B265" s="1345"/>
      <c r="C265" s="1345"/>
      <c r="D265" s="1345"/>
      <c r="E265" s="2261" t="s">
        <v>168</v>
      </c>
      <c r="F265" s="2260"/>
      <c r="G265" s="1345"/>
      <c r="H265" s="1345"/>
      <c r="I265" s="1345"/>
      <c r="J265" s="1345"/>
      <c r="K265" s="1345"/>
      <c r="L265" s="1547"/>
      <c r="M265" s="1323"/>
      <c r="N265" s="1323"/>
      <c r="O265" s="1644"/>
      <c r="P265" s="1318"/>
      <c r="Q265" s="1346"/>
      <c r="R265" s="1318"/>
      <c r="S265" s="1324"/>
      <c r="T265" s="1325" t="s">
        <v>245</v>
      </c>
      <c r="U265" s="1326"/>
      <c r="V265" s="1326"/>
      <c r="W265" s="1326"/>
      <c r="X265" s="1326"/>
      <c r="Y265" s="1326"/>
      <c r="Z265" s="1326"/>
      <c r="AA265" s="1326"/>
      <c r="AB265" s="1326"/>
      <c r="AC265" s="1326"/>
      <c r="AD265" s="1326"/>
      <c r="AE265" s="1326"/>
      <c r="AF265" s="1326"/>
      <c r="AG265" s="1326"/>
      <c r="AH265" s="1326"/>
      <c r="AI265" s="1326"/>
      <c r="AJ265" s="1326"/>
      <c r="AK265" s="1326"/>
      <c r="AL265" s="1326"/>
      <c r="AM265" s="1326"/>
      <c r="AN265" s="1326"/>
      <c r="AO265" s="1326"/>
      <c r="AP265" s="1326"/>
      <c r="AQ265" s="1326"/>
      <c r="AR265" s="1326"/>
      <c r="AS265" s="1326"/>
      <c r="AT265" s="1326"/>
      <c r="AU265" s="1326"/>
      <c r="AV265" s="1644"/>
      <c r="AW265" s="1626"/>
      <c r="AX265" s="1626" t="str">
        <f>IF(T265="","",T265)</f>
        <v>Добавить централизованную систему для дифференциации</v>
      </c>
      <c r="AY265" s="1626"/>
      <c r="AZ265" s="1626"/>
      <c r="BA265" s="1644">
        <v>0</v>
      </c>
    </row>
    <row s="624" customFormat="1" customHeight="1" ht="0.75">
      <c r="A266" s="1345"/>
      <c r="B266" s="1345"/>
      <c r="C266" s="1345"/>
      <c r="D266" s="1345"/>
      <c r="E266" s="2260" t="s">
        <v>168</v>
      </c>
      <c r="F266" s="1345"/>
      <c r="G266" s="1345"/>
      <c r="H266" s="1345"/>
      <c r="I266" s="1345"/>
      <c r="J266" s="1345"/>
      <c r="K266" s="1345"/>
      <c r="L266" s="1547"/>
      <c r="M266" s="1323"/>
      <c r="N266" s="1323"/>
      <c r="O266" s="1644"/>
      <c r="P266" s="1318"/>
      <c r="Q266" s="1346"/>
      <c r="R266" s="1318"/>
      <c r="S266" s="1324"/>
      <c r="T266" s="1327" t="s">
        <v>246</v>
      </c>
      <c r="U266" s="1326"/>
      <c r="V266" s="1326"/>
      <c r="W266" s="1326"/>
      <c r="X266" s="1326"/>
      <c r="Y266" s="1326"/>
      <c r="Z266" s="1326"/>
      <c r="AA266" s="1326"/>
      <c r="AB266" s="1326"/>
      <c r="AC266" s="1326"/>
      <c r="AD266" s="1326"/>
      <c r="AE266" s="1326"/>
      <c r="AF266" s="1326"/>
      <c r="AG266" s="1326"/>
      <c r="AH266" s="1326"/>
      <c r="AI266" s="1326"/>
      <c r="AJ266" s="1326"/>
      <c r="AK266" s="1326"/>
      <c r="AL266" s="1326"/>
      <c r="AM266" s="1326"/>
      <c r="AN266" s="1326"/>
      <c r="AO266" s="1326"/>
      <c r="AP266" s="1326"/>
      <c r="AQ266" s="1326"/>
      <c r="AR266" s="1326"/>
      <c r="AS266" s="1326"/>
      <c r="AT266" s="1326"/>
      <c r="AU266" s="1326"/>
      <c r="AV266" s="1644"/>
      <c r="AW266" s="1626"/>
      <c r="AX266" s="1626" t="str">
        <f>IF(T266="","",T266)</f>
        <v>Добавить территорию для дифференциации</v>
      </c>
      <c r="AY266" s="1626"/>
      <c r="AZ266" s="1626"/>
      <c r="BA266" s="1644">
        <v>0</v>
      </c>
    </row>
    <row s="1852" customFormat="1" customHeight="1" ht="21">
      <c r="A267" s="1365" t="s">
        <v>307</v>
      </c>
      <c r="B267" s="1365"/>
      <c r="C267" s="1365"/>
      <c r="D267" s="1365"/>
      <c r="E267" s="2260" t="s">
        <v>178</v>
      </c>
      <c r="F267" s="1365"/>
      <c r="G267" s="1365"/>
      <c r="H267" s="1365"/>
      <c r="I267" s="1365"/>
      <c r="J267" s="1365"/>
      <c r="K267" s="1365"/>
      <c r="L267" s="1371"/>
      <c r="M267" s="1367"/>
      <c r="N267" s="1367"/>
      <c r="O267" s="1367"/>
      <c r="P267" s="2399"/>
      <c r="Q267" s="1825"/>
      <c r="R267" s="357"/>
      <c r="S267" s="2275" t="str">
        <f>INDEX(PT_DIFFERENTIATION_NUM_NTAR,MATCH(A267,PT_DIFFERENTIATION_NTAR_ID,0))</f>
        <v>17</v>
      </c>
      <c r="T267" s="1527" t="s">
        <v>205</v>
      </c>
      <c r="U267" s="302"/>
      <c r="V267" s="2244"/>
      <c r="W267" s="2245"/>
      <c r="X267" s="2245"/>
      <c r="Y267" s="2245"/>
      <c r="Z267" s="2245"/>
      <c r="AA267" s="2245"/>
      <c r="AB267" s="2245"/>
      <c r="AC267" s="2246"/>
      <c r="AD267" s="2244" t="str">
        <f>INDEX(PT_DIFFERENTIATION_NTAR,MATCH(A267,PT_DIFFERENTIATION_NTAR_ID,0))</f>
        <v>Тариф на тепловую энергию</v>
      </c>
      <c r="AE267" s="2245"/>
      <c r="AF267" s="2245"/>
      <c r="AG267" s="2245"/>
      <c r="AH267" s="2245"/>
      <c r="AI267" s="2245"/>
      <c r="AJ267" s="2245"/>
      <c r="AK267" s="2245"/>
      <c r="AL267" s="2244"/>
      <c r="AM267" s="2245"/>
      <c r="AN267" s="2245"/>
      <c r="AO267" s="2245"/>
      <c r="AP267" s="2245"/>
      <c r="AQ267" s="2245"/>
      <c r="AR267" s="2245"/>
      <c r="AS267" s="2816"/>
      <c r="AT267" s="2246"/>
      <c r="AU267" s="1260" t="s">
        <v>549</v>
      </c>
      <c r="AV267" s="1644"/>
      <c r="AW267" s="1626"/>
      <c r="AX267" s="1626" t="str">
        <f>IF(T267="","",T267)</f>
        <v>Наименование тарифа</v>
      </c>
      <c r="AY267" s="1626"/>
      <c r="AZ267" s="1626"/>
      <c r="BA267" s="1637">
        <v>0</v>
      </c>
    </row>
    <row s="1852" customFormat="1" customHeight="1" ht="21">
      <c r="A268" s="1365"/>
      <c r="B268" s="1365" t="s">
        <v>308</v>
      </c>
      <c r="C268" s="1365"/>
      <c r="D268" s="1365"/>
      <c r="E268" s="2261" t="s">
        <v>173</v>
      </c>
      <c r="F268" s="2260">
        <v>1</v>
      </c>
      <c r="G268" s="1365"/>
      <c r="H268" s="1365"/>
      <c r="I268" s="1365"/>
      <c r="J268" s="1365"/>
      <c r="K268" s="1365"/>
      <c r="L268" s="1371"/>
      <c r="M268" s="1367"/>
      <c r="N268" s="1367"/>
      <c r="O268" s="1367"/>
      <c r="P268" s="2127"/>
      <c r="Q268" s="354"/>
      <c r="R268" s="355"/>
      <c r="S268" s="2275" t="str">
        <f>INDEX(PT_DIFFERENTIATION_NUM_TER,MATCH(B268,PT_DIFFERENTIATION_TER_ID,0))</f>
        <v>17.1</v>
      </c>
      <c r="T268" s="1524" t="s">
        <v>550</v>
      </c>
      <c r="U268" s="302"/>
      <c r="V268" s="2244"/>
      <c r="W268" s="2245"/>
      <c r="X268" s="2245"/>
      <c r="Y268" s="2245"/>
      <c r="Z268" s="2245"/>
      <c r="AA268" s="2245"/>
      <c r="AB268" s="2245"/>
      <c r="AC268" s="2246"/>
      <c r="AD268" s="2244" t="str">
        <f>INDEX(PT_DIFFERENTIATION_TER,MATCH(B268,PT_DIFFERENTIATION_TER_ID,0))</f>
        <v>Территория 17</v>
      </c>
      <c r="AE268" s="2245"/>
      <c r="AF268" s="2245"/>
      <c r="AG268" s="2245"/>
      <c r="AH268" s="2245"/>
      <c r="AI268" s="2245"/>
      <c r="AJ268" s="2245"/>
      <c r="AK268" s="2245"/>
      <c r="AL268" s="2244"/>
      <c r="AM268" s="2245"/>
      <c r="AN268" s="2245"/>
      <c r="AO268" s="2245"/>
      <c r="AP268" s="2245"/>
      <c r="AQ268" s="2245"/>
      <c r="AR268" s="2245"/>
      <c r="AS268" s="2816"/>
      <c r="AT268" s="2246"/>
      <c r="AU268" s="1260" t="s">
        <v>551</v>
      </c>
      <c r="AV268" s="1644"/>
      <c r="AW268" s="1626"/>
      <c r="AX268" s="1626" t="str">
        <f>IF(T268="","",T268)</f>
        <v>Территория действия тарифа</v>
      </c>
      <c r="AY268" s="1626"/>
      <c r="AZ268" s="1626"/>
      <c r="BA268" s="1637">
        <v>0</v>
      </c>
    </row>
    <row s="1852" customFormat="1" customHeight="1" ht="23.25">
      <c r="A269" s="1365"/>
      <c r="B269" s="1365"/>
      <c r="C269" s="1365" t="s">
        <v>309</v>
      </c>
      <c r="D269" s="1365"/>
      <c r="E269" s="2261" t="s">
        <v>173</v>
      </c>
      <c r="F269" s="2261"/>
      <c r="G269" s="2260">
        <v>1</v>
      </c>
      <c r="H269" s="1365"/>
      <c r="I269" s="1365"/>
      <c r="J269" s="1365"/>
      <c r="K269" s="1365"/>
      <c r="L269" s="1371"/>
      <c r="M269" s="1367"/>
      <c r="N269" s="1367"/>
      <c r="O269" s="1367"/>
      <c r="P269" s="356"/>
      <c r="Q269" s="354"/>
      <c r="R269" s="355"/>
      <c r="S269" s="2275" t="str">
        <f>INDEX(PT_DIFFERENTIATION_NUM_CS,MATCH(C269,PT_DIFFERENTIATION_CS_ID,0))</f>
        <v>17.1.1</v>
      </c>
      <c r="T269" s="311" t="s">
        <v>552</v>
      </c>
      <c r="U269" s="302"/>
      <c r="V269" s="2244"/>
      <c r="W269" s="2245"/>
      <c r="X269" s="2245"/>
      <c r="Y269" s="2245"/>
      <c r="Z269" s="2245"/>
      <c r="AA269" s="2245"/>
      <c r="AB269" s="2245"/>
      <c r="AC269" s="2246"/>
      <c r="AD269" s="2244" t="str">
        <f>INDEX(PT_DIFFERENTIATION_CS,MATCH(C269,PT_DIFFERENTIATION_CS_ID,0))</f>
        <v>без дифференциации</v>
      </c>
      <c r="AE269" s="2245"/>
      <c r="AF269" s="2245"/>
      <c r="AG269" s="2245"/>
      <c r="AH269" s="2245"/>
      <c r="AI269" s="2245"/>
      <c r="AJ269" s="2245"/>
      <c r="AK269" s="2245"/>
      <c r="AL269" s="2244"/>
      <c r="AM269" s="2245"/>
      <c r="AN269" s="2245"/>
      <c r="AO269" s="2245"/>
      <c r="AP269" s="2245"/>
      <c r="AQ269" s="2245"/>
      <c r="AR269" s="2245"/>
      <c r="AS269" s="2816"/>
      <c r="AT269" s="2246"/>
      <c r="AU269" s="1260" t="s">
        <v>553</v>
      </c>
      <c r="AV269" s="1644"/>
      <c r="AW269" s="1626"/>
      <c r="AX269" s="1626" t="str">
        <f>IF(T269="","",T269)</f>
        <v>Наименование системы теплоснабжения </v>
      </c>
      <c r="AY269" s="1626"/>
      <c r="AZ269" s="1626"/>
      <c r="BA269" s="1637">
        <v>0</v>
      </c>
    </row>
    <row s="1852" customFormat="1" customHeight="1" ht="21">
      <c r="A270" s="1365"/>
      <c r="B270" s="1365"/>
      <c r="C270" s="1365"/>
      <c r="D270" s="1365" t="s">
        <v>310</v>
      </c>
      <c r="E270" s="2261" t="s">
        <v>173</v>
      </c>
      <c r="F270" s="2261"/>
      <c r="G270" s="2261"/>
      <c r="H270" s="2260">
        <v>1</v>
      </c>
      <c r="I270" s="1365"/>
      <c r="J270" s="1365"/>
      <c r="K270" s="1365"/>
      <c r="L270" s="1371"/>
      <c r="M270" s="1367"/>
      <c r="N270" s="1367"/>
      <c r="O270" s="1367"/>
      <c r="P270" s="356"/>
      <c r="Q270" s="354"/>
      <c r="R270" s="355"/>
      <c r="S270" s="2275" t="str">
        <f>INDEX(PT_DIFFERENTIATION_NUM_IST_TE,MATCH(D270,PT_DIFFERENTIATION_IST_TE_ID,0))</f>
        <v>17.1.1.1</v>
      </c>
      <c r="T270" s="312" t="s">
        <v>554</v>
      </c>
      <c r="U270" s="302"/>
      <c r="V270" s="2244"/>
      <c r="W270" s="2245"/>
      <c r="X270" s="2245"/>
      <c r="Y270" s="2245"/>
      <c r="Z270" s="2245"/>
      <c r="AA270" s="2245"/>
      <c r="AB270" s="2245"/>
      <c r="AC270" s="2246"/>
      <c r="AD270" s="2244" t="str">
        <f>INDEX(PT_DIFFERENTIATION_IST_TE,MATCH(D270,PT_DIFFERENTIATION_IST_TE_ID,0))</f>
        <v>без дифференциации</v>
      </c>
      <c r="AE270" s="2245"/>
      <c r="AF270" s="2245"/>
      <c r="AG270" s="2245"/>
      <c r="AH270" s="2245"/>
      <c r="AI270" s="2245"/>
      <c r="AJ270" s="2245"/>
      <c r="AK270" s="2245"/>
      <c r="AL270" s="2244"/>
      <c r="AM270" s="2245"/>
      <c r="AN270" s="2245"/>
      <c r="AO270" s="2245"/>
      <c r="AP270" s="2245"/>
      <c r="AQ270" s="2245"/>
      <c r="AR270" s="2245"/>
      <c r="AS270" s="2816"/>
      <c r="AT270" s="2246"/>
      <c r="AU270" s="1260" t="s">
        <v>555</v>
      </c>
      <c r="AV270" s="1644"/>
      <c r="AW270" s="1626"/>
      <c r="AX270" s="1626" t="str">
        <f>IF(T270="","",T270)</f>
        <v>Источник тепловой энергии  </v>
      </c>
      <c r="AY270" s="1626"/>
      <c r="AZ270" s="1626"/>
      <c r="BA270" s="1637">
        <v>0</v>
      </c>
    </row>
    <row s="1852" customFormat="1" customHeight="1" ht="47.25">
      <c r="A271" s="1365"/>
      <c r="B271" s="1365"/>
      <c r="C271" s="1365"/>
      <c r="D271" s="1365"/>
      <c r="E271" s="2261" t="s">
        <v>173</v>
      </c>
      <c r="F271" s="2261"/>
      <c r="G271" s="2261"/>
      <c r="H271" s="2261"/>
      <c r="I271" s="2258" t="str">
        <f>S270&amp;".1"</f>
        <v>17.1.1.1.1</v>
      </c>
      <c r="J271" s="1365"/>
      <c r="K271" s="1365"/>
      <c r="L271" s="1371" t="s">
        <v>556</v>
      </c>
      <c r="M271" s="1368"/>
      <c r="N271" s="1778"/>
      <c r="O271" s="1778"/>
      <c r="P271" s="2376">
        <v>1</v>
      </c>
      <c r="Q271" s="2376"/>
      <c r="R271" s="358"/>
      <c r="S271" s="2275" t="str">
        <f>$I271</f>
        <v>17.1.1.1.1</v>
      </c>
      <c r="T271" s="287" t="s">
        <v>557</v>
      </c>
      <c r="U271" s="302"/>
      <c r="V271" s="2247"/>
      <c r="W271" s="2248"/>
      <c r="X271" s="2248"/>
      <c r="Y271" s="2248"/>
      <c r="Z271" s="2248"/>
      <c r="AA271" s="2248"/>
      <c r="AB271" s="2248"/>
      <c r="AC271" s="2249"/>
      <c r="AD271" s="2247" t="s">
        <v>599</v>
      </c>
      <c r="AE271" s="2248"/>
      <c r="AF271" s="2248"/>
      <c r="AG271" s="2248"/>
      <c r="AH271" s="2248"/>
      <c r="AI271" s="2248"/>
      <c r="AJ271" s="2248"/>
      <c r="AK271" s="2248"/>
      <c r="AL271" s="2247"/>
      <c r="AM271" s="2248"/>
      <c r="AN271" s="2248"/>
      <c r="AO271" s="2248"/>
      <c r="AP271" s="2248"/>
      <c r="AQ271" s="2248"/>
      <c r="AR271" s="2248"/>
      <c r="AS271" s="2817"/>
      <c r="AT271" s="2249"/>
      <c r="AU271" s="1260" t="s">
        <v>558</v>
      </c>
      <c r="AV271" s="1644"/>
      <c r="AW271" s="1626"/>
      <c r="AX271" s="1626" t="str">
        <f>IF(T271="","",T271)</f>
        <v>Схема подключения теплопотребляющей установки к коллектору источника тепловой энергии</v>
      </c>
      <c r="AY271" s="1626"/>
      <c r="AZ271" s="1626"/>
      <c r="BA271" s="1637">
        <v>0</v>
      </c>
    </row>
    <row s="1852" customFormat="1" customHeight="1" ht="21">
      <c r="A272" s="1365"/>
      <c r="B272" s="1365"/>
      <c r="C272" s="1365"/>
      <c r="D272" s="1365"/>
      <c r="E272" s="2261" t="s">
        <v>173</v>
      </c>
      <c r="F272" s="2261"/>
      <c r="G272" s="2261"/>
      <c r="H272" s="2261"/>
      <c r="I272" s="2288"/>
      <c r="J272" s="2258" t="str">
        <f>I271&amp;".1"</f>
        <v>17.1.1.1.1.1</v>
      </c>
      <c r="K272" s="1365"/>
      <c r="L272" s="1371" t="s">
        <v>559</v>
      </c>
      <c r="M272" s="1368"/>
      <c r="N272" s="1368"/>
      <c r="O272" s="1778"/>
      <c r="P272" s="2376"/>
      <c r="Q272" s="2376">
        <v>1</v>
      </c>
      <c r="R272" s="359"/>
      <c r="S272" s="2275" t="str">
        <f>$J272</f>
        <v>17.1.1.1.1.1</v>
      </c>
      <c r="T272" s="288" t="s">
        <v>560</v>
      </c>
      <c r="U272" s="302"/>
      <c r="V272" s="2247"/>
      <c r="W272" s="2248"/>
      <c r="X272" s="2248"/>
      <c r="Y272" s="2248"/>
      <c r="Z272" s="2248"/>
      <c r="AA272" s="2248"/>
      <c r="AB272" s="2248"/>
      <c r="AC272" s="2249"/>
      <c r="AD272" s="2247" t="s">
        <v>599</v>
      </c>
      <c r="AE272" s="2248"/>
      <c r="AF272" s="2248"/>
      <c r="AG272" s="2248"/>
      <c r="AH272" s="2248"/>
      <c r="AI272" s="2248"/>
      <c r="AJ272" s="2248"/>
      <c r="AK272" s="2248"/>
      <c r="AL272" s="2247"/>
      <c r="AM272" s="2248"/>
      <c r="AN272" s="2248"/>
      <c r="AO272" s="2248"/>
      <c r="AP272" s="2248"/>
      <c r="AQ272" s="2248"/>
      <c r="AR272" s="2248"/>
      <c r="AS272" s="2817"/>
      <c r="AT272" s="2249"/>
      <c r="AU272" s="1260" t="s">
        <v>561</v>
      </c>
      <c r="AV272" s="1644"/>
      <c r="AW272" s="1626"/>
      <c r="AX272" s="1626" t="str">
        <f>IF(T272="","",T272)</f>
        <v>Группа потребителей</v>
      </c>
      <c r="AY272" s="1626"/>
      <c r="AZ272" s="1626"/>
      <c r="BA272" s="1637">
        <v>0</v>
      </c>
    </row>
    <row s="1852" customFormat="1" customHeight="1" ht="21">
      <c r="A273" s="1365"/>
      <c r="B273" s="1365"/>
      <c r="C273" s="1365"/>
      <c r="D273" s="1365"/>
      <c r="E273" s="2261" t="s">
        <v>173</v>
      </c>
      <c r="F273" s="2261"/>
      <c r="G273" s="2261"/>
      <c r="H273" s="2261"/>
      <c r="I273" s="2288"/>
      <c r="J273" s="2288"/>
      <c r="K273" s="2258" t="str">
        <f>J272&amp;".1"</f>
        <v>17.1.1.1.1.1.1</v>
      </c>
      <c r="L273" s="1371" t="s">
        <v>562</v>
      </c>
      <c r="M273" s="1368"/>
      <c r="N273" s="1368"/>
      <c r="O273" s="1368"/>
      <c r="P273" s="2376"/>
      <c r="Q273" s="2376"/>
      <c r="R273" s="359">
        <v>1</v>
      </c>
      <c r="S273" s="2275" t="str">
        <f>$K273</f>
        <v>17.1.1.1.1.1.1</v>
      </c>
      <c r="T273" s="1349" t="s">
        <v>600</v>
      </c>
      <c r="U273" s="302"/>
      <c r="V273" s="753"/>
      <c r="W273" s="327"/>
      <c r="X273" s="753"/>
      <c r="Y273" s="1259"/>
      <c r="Z273" s="2604"/>
      <c r="AA273" s="2109" t="s">
        <v>65</v>
      </c>
      <c r="AB273" s="2604"/>
      <c r="AC273" s="2109" t="s">
        <v>65</v>
      </c>
      <c r="AD273" s="753">
        <v>2542</v>
      </c>
      <c r="AE273" s="327"/>
      <c r="AF273" s="753"/>
      <c r="AG273" s="1259"/>
      <c r="AH273" s="2604">
        <v>46023</v>
      </c>
      <c r="AI273" s="2109" t="s">
        <v>65</v>
      </c>
      <c r="AJ273" s="2604">
        <v>46295</v>
      </c>
      <c r="AK273" s="2109" t="s">
        <v>65</v>
      </c>
      <c r="AL273" s="753">
        <v>2781</v>
      </c>
      <c r="AM273" s="327"/>
      <c r="AN273" s="753"/>
      <c r="AO273" s="1259"/>
      <c r="AP273" s="2604">
        <v>46296</v>
      </c>
      <c r="AQ273" s="2109" t="s">
        <v>65</v>
      </c>
      <c r="AR273" s="2604">
        <v>46387</v>
      </c>
      <c r="AS273" s="2109" t="s">
        <v>65</v>
      </c>
      <c r="AT273" s="327"/>
      <c r="AU273" s="2255" t="s">
        <v>563</v>
      </c>
      <c r="AV273" s="1644">
        <f>STRCHECKDATE(V274:AT274)</f>
      </c>
      <c r="AW273" s="1626"/>
      <c r="AX273" s="1626" t="str">
        <f>IF(T273="","",T273)</f>
        <v>вода</v>
      </c>
      <c r="AY273" s="1626"/>
      <c r="AZ273" s="1626"/>
      <c r="BA273" s="1637">
        <v>0</v>
      </c>
    </row>
    <row s="1852" customFormat="1" customHeight="1" ht="0.75">
      <c r="A274" s="1365"/>
      <c r="B274" s="1365"/>
      <c r="C274" s="1365"/>
      <c r="D274" s="1365"/>
      <c r="E274" s="2261" t="s">
        <v>173</v>
      </c>
      <c r="F274" s="2261"/>
      <c r="G274" s="2261"/>
      <c r="H274" s="2261"/>
      <c r="I274" s="2288"/>
      <c r="J274" s="2288"/>
      <c r="K274" s="2258"/>
      <c r="L274" s="1371"/>
      <c r="M274" s="1368"/>
      <c r="N274" s="1368"/>
      <c r="O274" s="1368"/>
      <c r="P274" s="2376"/>
      <c r="Q274" s="2376"/>
      <c r="R274" s="359"/>
      <c r="S274" s="2515"/>
      <c r="T274" s="302"/>
      <c r="U274" s="302"/>
      <c r="V274" s="327"/>
      <c r="W274" s="327"/>
      <c r="X274" s="327"/>
      <c r="Y274" s="330" t="str">
        <f>Z273&amp;"-"&amp;AB273</f>
        <v>-</v>
      </c>
      <c r="Z274" s="2311"/>
      <c r="AA274" s="2109"/>
      <c r="AB274" s="2311"/>
      <c r="AC274" s="2109"/>
      <c r="AD274" s="327"/>
      <c r="AE274" s="327"/>
      <c r="AF274" s="327"/>
      <c r="AG274" s="330" t="str">
        <f>AH273&amp;"-"&amp;AJ273</f>
        <v>46023-46295</v>
      </c>
      <c r="AH274" s="2311"/>
      <c r="AI274" s="2109"/>
      <c r="AJ274" s="2311"/>
      <c r="AK274" s="2109"/>
      <c r="AL274" s="327"/>
      <c r="AM274" s="327"/>
      <c r="AN274" s="327"/>
      <c r="AO274" s="330" t="str">
        <f>AP273&amp;"-"&amp;AR273</f>
        <v>46296-46387</v>
      </c>
      <c r="AP274" s="2311"/>
      <c r="AQ274" s="2109"/>
      <c r="AR274" s="2311"/>
      <c r="AS274" s="2109"/>
      <c r="AT274" s="327"/>
      <c r="AU274" s="2256"/>
      <c r="AV274" s="1644"/>
      <c r="AW274" s="1626"/>
      <c r="AX274" s="1626" t="str">
        <f>IF(T274="","",T274)</f>
        <v/>
      </c>
      <c r="AY274" s="1626"/>
      <c r="AZ274" s="1626"/>
      <c r="BA274" s="1637">
        <v>0</v>
      </c>
    </row>
    <row s="1852" customFormat="1" customHeight="1" ht="15">
      <c r="A275" s="1365"/>
      <c r="B275" s="1365"/>
      <c r="C275" s="1365"/>
      <c r="D275" s="1365"/>
      <c r="E275" s="2261" t="s">
        <v>173</v>
      </c>
      <c r="F275" s="2261"/>
      <c r="G275" s="2261"/>
      <c r="H275" s="2261"/>
      <c r="I275" s="2288"/>
      <c r="J275" s="2258"/>
      <c r="K275" s="1365"/>
      <c r="L275" s="1371"/>
      <c r="M275" s="1368"/>
      <c r="N275" s="1368"/>
      <c r="O275" s="1778"/>
      <c r="P275" s="2376"/>
      <c r="Q275" s="2376"/>
      <c r="R275" s="358"/>
      <c r="S275" s="2655"/>
      <c r="T275" s="2707" t="s">
        <v>564</v>
      </c>
      <c r="U275" s="2657"/>
      <c r="V275" s="2657"/>
      <c r="W275" s="2657"/>
      <c r="X275" s="2657"/>
      <c r="Y275" s="2657"/>
      <c r="Z275" s="2657"/>
      <c r="AA275" s="2657"/>
      <c r="AB275" s="2657"/>
      <c r="AC275" s="2657"/>
      <c r="AD275" s="2657"/>
      <c r="AE275" s="2657"/>
      <c r="AF275" s="2657"/>
      <c r="AG275" s="2657"/>
      <c r="AH275" s="2657"/>
      <c r="AI275" s="2657"/>
      <c r="AJ275" s="2657"/>
      <c r="AK275" s="2657"/>
      <c r="AL275" s="2658"/>
      <c r="AM275" s="2658"/>
      <c r="AN275" s="2658"/>
      <c r="AO275" s="2658"/>
      <c r="AP275" s="2658"/>
      <c r="AQ275" s="2658"/>
      <c r="AR275" s="2658"/>
      <c r="AS275" s="2835"/>
      <c r="AT275" s="2659"/>
      <c r="AU275" s="2257"/>
      <c r="AV275" s="1644"/>
      <c r="AW275" s="1626"/>
      <c r="AX275" s="1626" t="str">
        <f>IF(T275="","",T275)</f>
        <v>Добавить вид теплоносителя (параметры теплоносителя)</v>
      </c>
      <c r="AY275" s="1626"/>
      <c r="AZ275" s="1626"/>
      <c r="BA275" s="1637">
        <v>0</v>
      </c>
    </row>
    <row s="1852" customFormat="1" customHeight="1" ht="15">
      <c r="A276" s="1365"/>
      <c r="B276" s="1365"/>
      <c r="C276" s="1365"/>
      <c r="D276" s="1365"/>
      <c r="E276" s="2261" t="s">
        <v>173</v>
      </c>
      <c r="F276" s="2261"/>
      <c r="G276" s="2261"/>
      <c r="H276" s="2261"/>
      <c r="I276" s="2258"/>
      <c r="J276" s="1365"/>
      <c r="K276" s="1365"/>
      <c r="L276" s="1371"/>
      <c r="M276" s="1368"/>
      <c r="N276" s="1778"/>
      <c r="O276" s="1778"/>
      <c r="P276" s="2376"/>
      <c r="Q276" s="2376"/>
      <c r="R276" s="358"/>
      <c r="S276" s="2655"/>
      <c r="T276" s="2708" t="s">
        <v>565</v>
      </c>
      <c r="U276" s="2657"/>
      <c r="V276" s="2657"/>
      <c r="W276" s="2657"/>
      <c r="X276" s="2657"/>
      <c r="Y276" s="2657"/>
      <c r="Z276" s="2657"/>
      <c r="AA276" s="2657"/>
      <c r="AB276" s="2657"/>
      <c r="AC276" s="2661"/>
      <c r="AD276" s="2657"/>
      <c r="AE276" s="2657"/>
      <c r="AF276" s="2657"/>
      <c r="AG276" s="2657"/>
      <c r="AH276" s="2657"/>
      <c r="AI276" s="2657"/>
      <c r="AJ276" s="2657"/>
      <c r="AK276" s="2661"/>
      <c r="AL276" s="2658"/>
      <c r="AM276" s="2658"/>
      <c r="AN276" s="2658"/>
      <c r="AO276" s="2658"/>
      <c r="AP276" s="2658"/>
      <c r="AQ276" s="2658"/>
      <c r="AR276" s="2658"/>
      <c r="AS276" s="2836"/>
      <c r="AT276" s="2657"/>
      <c r="AU276" s="2663"/>
      <c r="AV276" s="1644"/>
      <c r="AW276" s="1626"/>
      <c r="AX276" s="1626" t="str">
        <f>IF(T276="","",T276)</f>
        <v>Добавить группу потребителей</v>
      </c>
      <c r="AY276" s="1626"/>
      <c r="AZ276" s="1626"/>
      <c r="BA276" s="1637">
        <v>0</v>
      </c>
    </row>
    <row s="1852" customFormat="1" customHeight="1" ht="14.25">
      <c r="A277" s="1365"/>
      <c r="B277" s="1365"/>
      <c r="C277" s="1365"/>
      <c r="D277" s="1365"/>
      <c r="E277" s="2261" t="s">
        <v>173</v>
      </c>
      <c r="F277" s="2261"/>
      <c r="G277" s="2261"/>
      <c r="H277" s="2260"/>
      <c r="I277" s="1365"/>
      <c r="J277" s="1365"/>
      <c r="K277" s="1365"/>
      <c r="L277" s="1371"/>
      <c r="M277" s="1367"/>
      <c r="N277" s="1367"/>
      <c r="O277" s="1368"/>
      <c r="P277" s="1825"/>
      <c r="Q277" s="377"/>
      <c r="R277" s="357"/>
      <c r="S277" s="2655"/>
      <c r="T277" s="2709" t="s">
        <v>566</v>
      </c>
      <c r="U277" s="2657"/>
      <c r="V277" s="2657"/>
      <c r="W277" s="2657"/>
      <c r="X277" s="2657"/>
      <c r="Y277" s="2657"/>
      <c r="Z277" s="2657"/>
      <c r="AA277" s="2657"/>
      <c r="AB277" s="2657"/>
      <c r="AC277" s="2661"/>
      <c r="AD277" s="2657"/>
      <c r="AE277" s="2657"/>
      <c r="AF277" s="2657"/>
      <c r="AG277" s="2657"/>
      <c r="AH277" s="2657"/>
      <c r="AI277" s="2657"/>
      <c r="AJ277" s="2657"/>
      <c r="AK277" s="2661"/>
      <c r="AL277" s="2658"/>
      <c r="AM277" s="2658"/>
      <c r="AN277" s="2658"/>
      <c r="AO277" s="2658"/>
      <c r="AP277" s="2658"/>
      <c r="AQ277" s="2658"/>
      <c r="AR277" s="2658"/>
      <c r="AS277" s="2836"/>
      <c r="AT277" s="2657"/>
      <c r="AU277" s="2663"/>
      <c r="AV277" s="1644"/>
      <c r="AW277" s="1626"/>
      <c r="AX277" s="1626" t="str">
        <f>IF(T277="","",T277)</f>
        <v>Добавить схему подключения</v>
      </c>
      <c r="AY277" s="1626"/>
      <c r="AZ277" s="1626"/>
      <c r="BA277" s="1637">
        <v>0</v>
      </c>
    </row>
    <row s="624" customFormat="1" customHeight="1" ht="0.75">
      <c r="A278" s="1345"/>
      <c r="B278" s="1345"/>
      <c r="C278" s="1345"/>
      <c r="D278" s="1345"/>
      <c r="E278" s="2261" t="s">
        <v>173</v>
      </c>
      <c r="F278" s="2261"/>
      <c r="G278" s="2260"/>
      <c r="H278" s="1345"/>
      <c r="I278" s="1345"/>
      <c r="J278" s="1345"/>
      <c r="K278" s="1345"/>
      <c r="L278" s="1547"/>
      <c r="M278" s="1317"/>
      <c r="N278" s="1317"/>
      <c r="O278" s="1644"/>
      <c r="P278" s="1318"/>
      <c r="Q278" s="1346"/>
      <c r="R278" s="1318"/>
      <c r="S278" s="1320"/>
      <c r="T278" s="1321" t="s">
        <v>244</v>
      </c>
      <c r="U278" s="1322"/>
      <c r="V278" s="1322"/>
      <c r="W278" s="1322"/>
      <c r="X278" s="1322"/>
      <c r="Y278" s="1322"/>
      <c r="Z278" s="1322"/>
      <c r="AA278" s="1322"/>
      <c r="AB278" s="1322"/>
      <c r="AC278" s="1322"/>
      <c r="AD278" s="1322"/>
      <c r="AE278" s="1322"/>
      <c r="AF278" s="1322"/>
      <c r="AG278" s="1322"/>
      <c r="AH278" s="1322"/>
      <c r="AI278" s="1322"/>
      <c r="AJ278" s="1322"/>
      <c r="AK278" s="1322"/>
      <c r="AL278" s="1322"/>
      <c r="AM278" s="1322"/>
      <c r="AN278" s="1322"/>
      <c r="AO278" s="1322"/>
      <c r="AP278" s="1322"/>
      <c r="AQ278" s="1322"/>
      <c r="AR278" s="1322"/>
      <c r="AS278" s="1322"/>
      <c r="AT278" s="1322"/>
      <c r="AU278" s="1322"/>
      <c r="AV278" s="1644"/>
      <c r="AW278" s="1626"/>
      <c r="AX278" s="1626" t="str">
        <f>IF(T278="","",T278)</f>
        <v>Добавить источник для дифференциации</v>
      </c>
      <c r="AY278" s="1626"/>
      <c r="AZ278" s="1626"/>
      <c r="BA278" s="1644">
        <v>0</v>
      </c>
    </row>
    <row s="624" customFormat="1" customHeight="1" ht="0.75">
      <c r="A279" s="1345"/>
      <c r="B279" s="1345"/>
      <c r="C279" s="1345"/>
      <c r="D279" s="1345"/>
      <c r="E279" s="2261" t="s">
        <v>173</v>
      </c>
      <c r="F279" s="2260"/>
      <c r="G279" s="1345"/>
      <c r="H279" s="1345"/>
      <c r="I279" s="1345"/>
      <c r="J279" s="1345"/>
      <c r="K279" s="1345"/>
      <c r="L279" s="1547"/>
      <c r="M279" s="1323"/>
      <c r="N279" s="1323"/>
      <c r="O279" s="1644"/>
      <c r="P279" s="1318"/>
      <c r="Q279" s="1346"/>
      <c r="R279" s="1318"/>
      <c r="S279" s="1324"/>
      <c r="T279" s="1325" t="s">
        <v>245</v>
      </c>
      <c r="U279" s="1326"/>
      <c r="V279" s="1326"/>
      <c r="W279" s="1326"/>
      <c r="X279" s="1326"/>
      <c r="Y279" s="1326"/>
      <c r="Z279" s="1326"/>
      <c r="AA279" s="1326"/>
      <c r="AB279" s="1326"/>
      <c r="AC279" s="1326"/>
      <c r="AD279" s="1326"/>
      <c r="AE279" s="1326"/>
      <c r="AF279" s="1326"/>
      <c r="AG279" s="1326"/>
      <c r="AH279" s="1326"/>
      <c r="AI279" s="1326"/>
      <c r="AJ279" s="1326"/>
      <c r="AK279" s="1326"/>
      <c r="AL279" s="1326"/>
      <c r="AM279" s="1326"/>
      <c r="AN279" s="1326"/>
      <c r="AO279" s="1326"/>
      <c r="AP279" s="1326"/>
      <c r="AQ279" s="1326"/>
      <c r="AR279" s="1326"/>
      <c r="AS279" s="1326"/>
      <c r="AT279" s="1326"/>
      <c r="AU279" s="1326"/>
      <c r="AV279" s="1644"/>
      <c r="AW279" s="1626"/>
      <c r="AX279" s="1626" t="str">
        <f>IF(T279="","",T279)</f>
        <v>Добавить централизованную систему для дифференциации</v>
      </c>
      <c r="AY279" s="1626"/>
      <c r="AZ279" s="1626"/>
      <c r="BA279" s="1644">
        <v>0</v>
      </c>
    </row>
    <row s="624" customFormat="1" customHeight="1" ht="0.75">
      <c r="A280" s="1345"/>
      <c r="B280" s="1345"/>
      <c r="C280" s="1345"/>
      <c r="D280" s="1345"/>
      <c r="E280" s="2260" t="s">
        <v>173</v>
      </c>
      <c r="F280" s="1345"/>
      <c r="G280" s="1345"/>
      <c r="H280" s="1345"/>
      <c r="I280" s="1345"/>
      <c r="J280" s="1345"/>
      <c r="K280" s="1345"/>
      <c r="L280" s="1547"/>
      <c r="M280" s="1323"/>
      <c r="N280" s="1323"/>
      <c r="O280" s="1644"/>
      <c r="P280" s="1318"/>
      <c r="Q280" s="1346"/>
      <c r="R280" s="1318"/>
      <c r="S280" s="1324"/>
      <c r="T280" s="1327" t="s">
        <v>246</v>
      </c>
      <c r="U280" s="1326"/>
      <c r="V280" s="1326"/>
      <c r="W280" s="1326"/>
      <c r="X280" s="1326"/>
      <c r="Y280" s="1326"/>
      <c r="Z280" s="1326"/>
      <c r="AA280" s="1326"/>
      <c r="AB280" s="1326"/>
      <c r="AC280" s="1326"/>
      <c r="AD280" s="1326"/>
      <c r="AE280" s="1326"/>
      <c r="AF280" s="1326"/>
      <c r="AG280" s="1326"/>
      <c r="AH280" s="1326"/>
      <c r="AI280" s="1326"/>
      <c r="AJ280" s="1326"/>
      <c r="AK280" s="1326"/>
      <c r="AL280" s="1326"/>
      <c r="AM280" s="1326"/>
      <c r="AN280" s="1326"/>
      <c r="AO280" s="1326"/>
      <c r="AP280" s="1326"/>
      <c r="AQ280" s="1326"/>
      <c r="AR280" s="1326"/>
      <c r="AS280" s="1326"/>
      <c r="AT280" s="1326"/>
      <c r="AU280" s="1326"/>
      <c r="AV280" s="1644"/>
      <c r="AW280" s="1626"/>
      <c r="AX280" s="1626" t="str">
        <f>IF(T280="","",T280)</f>
        <v>Добавить территорию для дифференциации</v>
      </c>
      <c r="AY280" s="1626"/>
      <c r="AZ280" s="1626"/>
      <c r="BA280" s="1644">
        <v>0</v>
      </c>
    </row>
    <row s="1852" customFormat="1" customHeight="1" ht="21">
      <c r="A281" s="1365" t="s">
        <v>311</v>
      </c>
      <c r="B281" s="1365"/>
      <c r="C281" s="1365"/>
      <c r="D281" s="1365"/>
      <c r="E281" s="2260" t="s">
        <v>183</v>
      </c>
      <c r="F281" s="1365"/>
      <c r="G281" s="1365"/>
      <c r="H281" s="1365"/>
      <c r="I281" s="1365"/>
      <c r="J281" s="1365"/>
      <c r="K281" s="1365"/>
      <c r="L281" s="1371"/>
      <c r="M281" s="1367"/>
      <c r="N281" s="1367"/>
      <c r="O281" s="1367"/>
      <c r="P281" s="2399"/>
      <c r="Q281" s="1825"/>
      <c r="R281" s="357"/>
      <c r="S281" s="2275" t="str">
        <f>INDEX(PT_DIFFERENTIATION_NUM_NTAR,MATCH(A281,PT_DIFFERENTIATION_NTAR_ID,0))</f>
        <v>18</v>
      </c>
      <c r="T281" s="1527" t="s">
        <v>205</v>
      </c>
      <c r="U281" s="302"/>
      <c r="V281" s="2244"/>
      <c r="W281" s="2245"/>
      <c r="X281" s="2245"/>
      <c r="Y281" s="2245"/>
      <c r="Z281" s="2245"/>
      <c r="AA281" s="2245"/>
      <c r="AB281" s="2245"/>
      <c r="AC281" s="2246"/>
      <c r="AD281" s="2244" t="str">
        <f>INDEX(PT_DIFFERENTIATION_NTAR,MATCH(A281,PT_DIFFERENTIATION_NTAR_ID,0))</f>
        <v>Тариф на тепловую энергию</v>
      </c>
      <c r="AE281" s="2245"/>
      <c r="AF281" s="2245"/>
      <c r="AG281" s="2245"/>
      <c r="AH281" s="2245"/>
      <c r="AI281" s="2245"/>
      <c r="AJ281" s="2245"/>
      <c r="AK281" s="2245"/>
      <c r="AL281" s="2244"/>
      <c r="AM281" s="2245"/>
      <c r="AN281" s="2245"/>
      <c r="AO281" s="2245"/>
      <c r="AP281" s="2245"/>
      <c r="AQ281" s="2245"/>
      <c r="AR281" s="2245"/>
      <c r="AS281" s="2816"/>
      <c r="AT281" s="2246"/>
      <c r="AU281" s="1260" t="s">
        <v>549</v>
      </c>
      <c r="AV281" s="1644"/>
      <c r="AW281" s="1626"/>
      <c r="AX281" s="1626" t="str">
        <f>IF(T281="","",T281)</f>
        <v>Наименование тарифа</v>
      </c>
      <c r="AY281" s="1626"/>
      <c r="AZ281" s="1626"/>
      <c r="BA281" s="1637">
        <v>0</v>
      </c>
    </row>
    <row s="1852" customFormat="1" customHeight="1" ht="21">
      <c r="A282" s="1365"/>
      <c r="B282" s="1365" t="s">
        <v>312</v>
      </c>
      <c r="C282" s="1365"/>
      <c r="D282" s="1365"/>
      <c r="E282" s="2261" t="s">
        <v>178</v>
      </c>
      <c r="F282" s="2260">
        <v>1</v>
      </c>
      <c r="G282" s="1365"/>
      <c r="H282" s="1365"/>
      <c r="I282" s="1365"/>
      <c r="J282" s="1365"/>
      <c r="K282" s="1365"/>
      <c r="L282" s="1371"/>
      <c r="M282" s="1367"/>
      <c r="N282" s="1367"/>
      <c r="O282" s="1367"/>
      <c r="P282" s="2127"/>
      <c r="Q282" s="354"/>
      <c r="R282" s="355"/>
      <c r="S282" s="2275" t="str">
        <f>INDEX(PT_DIFFERENTIATION_NUM_TER,MATCH(B282,PT_DIFFERENTIATION_TER_ID,0))</f>
        <v>18.1</v>
      </c>
      <c r="T282" s="1524" t="s">
        <v>550</v>
      </c>
      <c r="U282" s="302"/>
      <c r="V282" s="2244"/>
      <c r="W282" s="2245"/>
      <c r="X282" s="2245"/>
      <c r="Y282" s="2245"/>
      <c r="Z282" s="2245"/>
      <c r="AA282" s="2245"/>
      <c r="AB282" s="2245"/>
      <c r="AC282" s="2246"/>
      <c r="AD282" s="2244" t="str">
        <f>INDEX(PT_DIFFERENTIATION_TER,MATCH(B282,PT_DIFFERENTIATION_TER_ID,0))</f>
        <v>Территория 18</v>
      </c>
      <c r="AE282" s="2245"/>
      <c r="AF282" s="2245"/>
      <c r="AG282" s="2245"/>
      <c r="AH282" s="2245"/>
      <c r="AI282" s="2245"/>
      <c r="AJ282" s="2245"/>
      <c r="AK282" s="2245"/>
      <c r="AL282" s="2244"/>
      <c r="AM282" s="2245"/>
      <c r="AN282" s="2245"/>
      <c r="AO282" s="2245"/>
      <c r="AP282" s="2245"/>
      <c r="AQ282" s="2245"/>
      <c r="AR282" s="2245"/>
      <c r="AS282" s="2816"/>
      <c r="AT282" s="2246"/>
      <c r="AU282" s="1260" t="s">
        <v>551</v>
      </c>
      <c r="AV282" s="1644"/>
      <c r="AW282" s="1626"/>
      <c r="AX282" s="1626" t="str">
        <f>IF(T282="","",T282)</f>
        <v>Территория действия тарифа</v>
      </c>
      <c r="AY282" s="1626"/>
      <c r="AZ282" s="1626"/>
      <c r="BA282" s="1637">
        <v>0</v>
      </c>
    </row>
    <row s="1852" customFormat="1" customHeight="1" ht="23.25">
      <c r="A283" s="1365"/>
      <c r="B283" s="1365"/>
      <c r="C283" s="1365" t="s">
        <v>313</v>
      </c>
      <c r="D283" s="1365"/>
      <c r="E283" s="2261" t="s">
        <v>178</v>
      </c>
      <c r="F283" s="2261"/>
      <c r="G283" s="2260">
        <v>1</v>
      </c>
      <c r="H283" s="1365"/>
      <c r="I283" s="1365"/>
      <c r="J283" s="1365"/>
      <c r="K283" s="1365"/>
      <c r="L283" s="1371"/>
      <c r="M283" s="1367"/>
      <c r="N283" s="1367"/>
      <c r="O283" s="1367"/>
      <c r="P283" s="356"/>
      <c r="Q283" s="354"/>
      <c r="R283" s="355"/>
      <c r="S283" s="2275" t="str">
        <f>INDEX(PT_DIFFERENTIATION_NUM_CS,MATCH(C283,PT_DIFFERENTIATION_CS_ID,0))</f>
        <v>18.1.1</v>
      </c>
      <c r="T283" s="311" t="s">
        <v>552</v>
      </c>
      <c r="U283" s="302"/>
      <c r="V283" s="2244"/>
      <c r="W283" s="2245"/>
      <c r="X283" s="2245"/>
      <c r="Y283" s="2245"/>
      <c r="Z283" s="2245"/>
      <c r="AA283" s="2245"/>
      <c r="AB283" s="2245"/>
      <c r="AC283" s="2246"/>
      <c r="AD283" s="2244" t="str">
        <f>INDEX(PT_DIFFERENTIATION_CS,MATCH(C283,PT_DIFFERENTIATION_CS_ID,0))</f>
        <v>без дифференциации</v>
      </c>
      <c r="AE283" s="2245"/>
      <c r="AF283" s="2245"/>
      <c r="AG283" s="2245"/>
      <c r="AH283" s="2245"/>
      <c r="AI283" s="2245"/>
      <c r="AJ283" s="2245"/>
      <c r="AK283" s="2245"/>
      <c r="AL283" s="2244"/>
      <c r="AM283" s="2245"/>
      <c r="AN283" s="2245"/>
      <c r="AO283" s="2245"/>
      <c r="AP283" s="2245"/>
      <c r="AQ283" s="2245"/>
      <c r="AR283" s="2245"/>
      <c r="AS283" s="2816"/>
      <c r="AT283" s="2246"/>
      <c r="AU283" s="1260" t="s">
        <v>553</v>
      </c>
      <c r="AV283" s="1644"/>
      <c r="AW283" s="1626"/>
      <c r="AX283" s="1626" t="str">
        <f>IF(T283="","",T283)</f>
        <v>Наименование системы теплоснабжения </v>
      </c>
      <c r="AY283" s="1626"/>
      <c r="AZ283" s="1626"/>
      <c r="BA283" s="1637">
        <v>0</v>
      </c>
    </row>
    <row s="1852" customFormat="1" customHeight="1" ht="21">
      <c r="A284" s="1365"/>
      <c r="B284" s="1365"/>
      <c r="C284" s="1365"/>
      <c r="D284" s="1365" t="s">
        <v>314</v>
      </c>
      <c r="E284" s="2261" t="s">
        <v>178</v>
      </c>
      <c r="F284" s="2261"/>
      <c r="G284" s="2261"/>
      <c r="H284" s="2260">
        <v>1</v>
      </c>
      <c r="I284" s="1365"/>
      <c r="J284" s="1365"/>
      <c r="K284" s="1365"/>
      <c r="L284" s="1371"/>
      <c r="M284" s="1367"/>
      <c r="N284" s="1367"/>
      <c r="O284" s="1367"/>
      <c r="P284" s="356"/>
      <c r="Q284" s="354"/>
      <c r="R284" s="355"/>
      <c r="S284" s="2275" t="str">
        <f>INDEX(PT_DIFFERENTIATION_NUM_IST_TE,MATCH(D284,PT_DIFFERENTIATION_IST_TE_ID,0))</f>
        <v>18.1.1.1</v>
      </c>
      <c r="T284" s="312" t="s">
        <v>554</v>
      </c>
      <c r="U284" s="302"/>
      <c r="V284" s="2244"/>
      <c r="W284" s="2245"/>
      <c r="X284" s="2245"/>
      <c r="Y284" s="2245"/>
      <c r="Z284" s="2245"/>
      <c r="AA284" s="2245"/>
      <c r="AB284" s="2245"/>
      <c r="AC284" s="2246"/>
      <c r="AD284" s="2244" t="str">
        <f>INDEX(PT_DIFFERENTIATION_IST_TE,MATCH(D284,PT_DIFFERENTIATION_IST_TE_ID,0))</f>
        <v>без дифференциации</v>
      </c>
      <c r="AE284" s="2245"/>
      <c r="AF284" s="2245"/>
      <c r="AG284" s="2245"/>
      <c r="AH284" s="2245"/>
      <c r="AI284" s="2245"/>
      <c r="AJ284" s="2245"/>
      <c r="AK284" s="2245"/>
      <c r="AL284" s="2244"/>
      <c r="AM284" s="2245"/>
      <c r="AN284" s="2245"/>
      <c r="AO284" s="2245"/>
      <c r="AP284" s="2245"/>
      <c r="AQ284" s="2245"/>
      <c r="AR284" s="2245"/>
      <c r="AS284" s="2816"/>
      <c r="AT284" s="2246"/>
      <c r="AU284" s="1260" t="s">
        <v>555</v>
      </c>
      <c r="AV284" s="1644"/>
      <c r="AW284" s="1626"/>
      <c r="AX284" s="1626" t="str">
        <f>IF(T284="","",T284)</f>
        <v>Источник тепловой энергии  </v>
      </c>
      <c r="AY284" s="1626"/>
      <c r="AZ284" s="1626"/>
      <c r="BA284" s="1637">
        <v>0</v>
      </c>
    </row>
    <row s="1852" customFormat="1" customHeight="1" ht="47.25">
      <c r="A285" s="1365"/>
      <c r="B285" s="1365"/>
      <c r="C285" s="1365"/>
      <c r="D285" s="1365"/>
      <c r="E285" s="2261" t="s">
        <v>178</v>
      </c>
      <c r="F285" s="2261"/>
      <c r="G285" s="2261"/>
      <c r="H285" s="2261"/>
      <c r="I285" s="2258" t="str">
        <f>S284&amp;".1"</f>
        <v>18.1.1.1.1</v>
      </c>
      <c r="J285" s="1365"/>
      <c r="K285" s="1365"/>
      <c r="L285" s="1371" t="s">
        <v>556</v>
      </c>
      <c r="M285" s="1368"/>
      <c r="N285" s="1778"/>
      <c r="O285" s="1778"/>
      <c r="P285" s="2376">
        <v>1</v>
      </c>
      <c r="Q285" s="2376"/>
      <c r="R285" s="358"/>
      <c r="S285" s="2275" t="str">
        <f>$I285</f>
        <v>18.1.1.1.1</v>
      </c>
      <c r="T285" s="287" t="s">
        <v>557</v>
      </c>
      <c r="U285" s="302"/>
      <c r="V285" s="2247"/>
      <c r="W285" s="2248"/>
      <c r="X285" s="2248"/>
      <c r="Y285" s="2248"/>
      <c r="Z285" s="2248"/>
      <c r="AA285" s="2248"/>
      <c r="AB285" s="2248"/>
      <c r="AC285" s="2249"/>
      <c r="AD285" s="2247" t="s">
        <v>599</v>
      </c>
      <c r="AE285" s="2248"/>
      <c r="AF285" s="2248"/>
      <c r="AG285" s="2248"/>
      <c r="AH285" s="2248"/>
      <c r="AI285" s="2248"/>
      <c r="AJ285" s="2248"/>
      <c r="AK285" s="2248"/>
      <c r="AL285" s="2247"/>
      <c r="AM285" s="2248"/>
      <c r="AN285" s="2248"/>
      <c r="AO285" s="2248"/>
      <c r="AP285" s="2248"/>
      <c r="AQ285" s="2248"/>
      <c r="AR285" s="2248"/>
      <c r="AS285" s="2817"/>
      <c r="AT285" s="2249"/>
      <c r="AU285" s="1260" t="s">
        <v>558</v>
      </c>
      <c r="AV285" s="1644"/>
      <c r="AW285" s="1626"/>
      <c r="AX285" s="1626" t="str">
        <f>IF(T285="","",T285)</f>
        <v>Схема подключения теплопотребляющей установки к коллектору источника тепловой энергии</v>
      </c>
      <c r="AY285" s="1626"/>
      <c r="AZ285" s="1626"/>
      <c r="BA285" s="1637">
        <v>0</v>
      </c>
    </row>
    <row s="1852" customFormat="1" customHeight="1" ht="21">
      <c r="A286" s="1365"/>
      <c r="B286" s="1365"/>
      <c r="C286" s="1365"/>
      <c r="D286" s="1365"/>
      <c r="E286" s="2261" t="s">
        <v>178</v>
      </c>
      <c r="F286" s="2261"/>
      <c r="G286" s="2261"/>
      <c r="H286" s="2261"/>
      <c r="I286" s="2288"/>
      <c r="J286" s="2258" t="str">
        <f>I285&amp;".1"</f>
        <v>18.1.1.1.1.1</v>
      </c>
      <c r="K286" s="1365"/>
      <c r="L286" s="1371" t="s">
        <v>559</v>
      </c>
      <c r="M286" s="1368"/>
      <c r="N286" s="1368"/>
      <c r="O286" s="1778"/>
      <c r="P286" s="2376"/>
      <c r="Q286" s="2376">
        <v>1</v>
      </c>
      <c r="R286" s="359"/>
      <c r="S286" s="2275" t="str">
        <f>$J286</f>
        <v>18.1.1.1.1.1</v>
      </c>
      <c r="T286" s="288" t="s">
        <v>560</v>
      </c>
      <c r="U286" s="302"/>
      <c r="V286" s="2247"/>
      <c r="W286" s="2248"/>
      <c r="X286" s="2248"/>
      <c r="Y286" s="2248"/>
      <c r="Z286" s="2248"/>
      <c r="AA286" s="2248"/>
      <c r="AB286" s="2248"/>
      <c r="AC286" s="2249"/>
      <c r="AD286" s="2247" t="s">
        <v>599</v>
      </c>
      <c r="AE286" s="2248"/>
      <c r="AF286" s="2248"/>
      <c r="AG286" s="2248"/>
      <c r="AH286" s="2248"/>
      <c r="AI286" s="2248"/>
      <c r="AJ286" s="2248"/>
      <c r="AK286" s="2248"/>
      <c r="AL286" s="2247"/>
      <c r="AM286" s="2248"/>
      <c r="AN286" s="2248"/>
      <c r="AO286" s="2248"/>
      <c r="AP286" s="2248"/>
      <c r="AQ286" s="2248"/>
      <c r="AR286" s="2248"/>
      <c r="AS286" s="2817"/>
      <c r="AT286" s="2249"/>
      <c r="AU286" s="1260" t="s">
        <v>561</v>
      </c>
      <c r="AV286" s="1644"/>
      <c r="AW286" s="1626"/>
      <c r="AX286" s="1626" t="str">
        <f>IF(T286="","",T286)</f>
        <v>Группа потребителей</v>
      </c>
      <c r="AY286" s="1626"/>
      <c r="AZ286" s="1626"/>
      <c r="BA286" s="1637">
        <v>0</v>
      </c>
    </row>
    <row s="1852" customFormat="1" customHeight="1" ht="21">
      <c r="A287" s="1365"/>
      <c r="B287" s="1365"/>
      <c r="C287" s="1365"/>
      <c r="D287" s="1365"/>
      <c r="E287" s="2261" t="s">
        <v>178</v>
      </c>
      <c r="F287" s="2261"/>
      <c r="G287" s="2261"/>
      <c r="H287" s="2261"/>
      <c r="I287" s="2288"/>
      <c r="J287" s="2288"/>
      <c r="K287" s="2258" t="str">
        <f>J286&amp;".1"</f>
        <v>18.1.1.1.1.1.1</v>
      </c>
      <c r="L287" s="1371" t="s">
        <v>562</v>
      </c>
      <c r="M287" s="1368"/>
      <c r="N287" s="1368"/>
      <c r="O287" s="1368"/>
      <c r="P287" s="2376"/>
      <c r="Q287" s="2376"/>
      <c r="R287" s="359">
        <v>1</v>
      </c>
      <c r="S287" s="2275" t="str">
        <f>$K287</f>
        <v>18.1.1.1.1.1.1</v>
      </c>
      <c r="T287" s="1349" t="s">
        <v>600</v>
      </c>
      <c r="U287" s="302"/>
      <c r="V287" s="753"/>
      <c r="W287" s="327"/>
      <c r="X287" s="753"/>
      <c r="Y287" s="1259"/>
      <c r="Z287" s="2604"/>
      <c r="AA287" s="2109" t="s">
        <v>65</v>
      </c>
      <c r="AB287" s="2604"/>
      <c r="AC287" s="2109" t="s">
        <v>65</v>
      </c>
      <c r="AD287" s="753">
        <v>2680</v>
      </c>
      <c r="AE287" s="327"/>
      <c r="AF287" s="753"/>
      <c r="AG287" s="1259"/>
      <c r="AH287" s="2604">
        <v>46023</v>
      </c>
      <c r="AI287" s="2109" t="s">
        <v>65</v>
      </c>
      <c r="AJ287" s="2604">
        <v>46295</v>
      </c>
      <c r="AK287" s="2109" t="s">
        <v>65</v>
      </c>
      <c r="AL287" s="753">
        <v>2932</v>
      </c>
      <c r="AM287" s="327"/>
      <c r="AN287" s="753"/>
      <c r="AO287" s="1259"/>
      <c r="AP287" s="2604">
        <v>46296</v>
      </c>
      <c r="AQ287" s="2109" t="s">
        <v>65</v>
      </c>
      <c r="AR287" s="2604">
        <v>46387</v>
      </c>
      <c r="AS287" s="2109" t="s">
        <v>65</v>
      </c>
      <c r="AT287" s="327"/>
      <c r="AU287" s="2255" t="s">
        <v>563</v>
      </c>
      <c r="AV287" s="1644">
        <f>STRCHECKDATE(V288:AT288)</f>
      </c>
      <c r="AW287" s="1626"/>
      <c r="AX287" s="1626" t="str">
        <f>IF(T287="","",T287)</f>
        <v>вода</v>
      </c>
      <c r="AY287" s="1626"/>
      <c r="AZ287" s="1626"/>
      <c r="BA287" s="1637">
        <v>0</v>
      </c>
    </row>
    <row s="1852" customFormat="1" customHeight="1" ht="0.75">
      <c r="A288" s="1365"/>
      <c r="B288" s="1365"/>
      <c r="C288" s="1365"/>
      <c r="D288" s="1365"/>
      <c r="E288" s="2261" t="s">
        <v>178</v>
      </c>
      <c r="F288" s="2261"/>
      <c r="G288" s="2261"/>
      <c r="H288" s="2261"/>
      <c r="I288" s="2288"/>
      <c r="J288" s="2288"/>
      <c r="K288" s="2258"/>
      <c r="L288" s="1371"/>
      <c r="M288" s="1368"/>
      <c r="N288" s="1368"/>
      <c r="O288" s="1368"/>
      <c r="P288" s="2376"/>
      <c r="Q288" s="2376"/>
      <c r="R288" s="359"/>
      <c r="S288" s="2515"/>
      <c r="T288" s="302"/>
      <c r="U288" s="302"/>
      <c r="V288" s="327"/>
      <c r="W288" s="327"/>
      <c r="X288" s="327"/>
      <c r="Y288" s="330" t="str">
        <f>Z287&amp;"-"&amp;AB287</f>
        <v>-</v>
      </c>
      <c r="Z288" s="2311"/>
      <c r="AA288" s="2109"/>
      <c r="AB288" s="2311"/>
      <c r="AC288" s="2109"/>
      <c r="AD288" s="327"/>
      <c r="AE288" s="327"/>
      <c r="AF288" s="327"/>
      <c r="AG288" s="330" t="str">
        <f>AH287&amp;"-"&amp;AJ287</f>
        <v>46023-46295</v>
      </c>
      <c r="AH288" s="2311"/>
      <c r="AI288" s="2109"/>
      <c r="AJ288" s="2311"/>
      <c r="AK288" s="2109"/>
      <c r="AL288" s="327"/>
      <c r="AM288" s="327"/>
      <c r="AN288" s="327"/>
      <c r="AO288" s="330" t="str">
        <f>AP287&amp;"-"&amp;AR287</f>
        <v>46296-46387</v>
      </c>
      <c r="AP288" s="2311"/>
      <c r="AQ288" s="2109"/>
      <c r="AR288" s="2311"/>
      <c r="AS288" s="2109"/>
      <c r="AT288" s="327"/>
      <c r="AU288" s="2256"/>
      <c r="AV288" s="1644"/>
      <c r="AW288" s="1626"/>
      <c r="AX288" s="1626" t="str">
        <f>IF(T288="","",T288)</f>
        <v/>
      </c>
      <c r="AY288" s="1626"/>
      <c r="AZ288" s="1626"/>
      <c r="BA288" s="1637">
        <v>0</v>
      </c>
    </row>
    <row s="1852" customFormat="1" customHeight="1" ht="15">
      <c r="A289" s="1365"/>
      <c r="B289" s="1365"/>
      <c r="C289" s="1365"/>
      <c r="D289" s="1365"/>
      <c r="E289" s="2261" t="s">
        <v>178</v>
      </c>
      <c r="F289" s="2261"/>
      <c r="G289" s="2261"/>
      <c r="H289" s="2261"/>
      <c r="I289" s="2288"/>
      <c r="J289" s="2258"/>
      <c r="K289" s="1365"/>
      <c r="L289" s="1371"/>
      <c r="M289" s="1368"/>
      <c r="N289" s="1368"/>
      <c r="O289" s="1778"/>
      <c r="P289" s="2376"/>
      <c r="Q289" s="2376"/>
      <c r="R289" s="358"/>
      <c r="S289" s="2655"/>
      <c r="T289" s="2710" t="s">
        <v>564</v>
      </c>
      <c r="U289" s="2657"/>
      <c r="V289" s="2657"/>
      <c r="W289" s="2657"/>
      <c r="X289" s="2657"/>
      <c r="Y289" s="2657"/>
      <c r="Z289" s="2657"/>
      <c r="AA289" s="2657"/>
      <c r="AB289" s="2657"/>
      <c r="AC289" s="2657"/>
      <c r="AD289" s="2657"/>
      <c r="AE289" s="2657"/>
      <c r="AF289" s="2657"/>
      <c r="AG289" s="2657"/>
      <c r="AH289" s="2657"/>
      <c r="AI289" s="2657"/>
      <c r="AJ289" s="2657"/>
      <c r="AK289" s="2657"/>
      <c r="AL289" s="2658"/>
      <c r="AM289" s="2658"/>
      <c r="AN289" s="2658"/>
      <c r="AO289" s="2658"/>
      <c r="AP289" s="2658"/>
      <c r="AQ289" s="2658"/>
      <c r="AR289" s="2658"/>
      <c r="AS289" s="2835"/>
      <c r="AT289" s="2659"/>
      <c r="AU289" s="2257"/>
      <c r="AV289" s="1644"/>
      <c r="AW289" s="1626"/>
      <c r="AX289" s="1626" t="str">
        <f>IF(T289="","",T289)</f>
        <v>Добавить вид теплоносителя (параметры теплоносителя)</v>
      </c>
      <c r="AY289" s="1626"/>
      <c r="AZ289" s="1626"/>
      <c r="BA289" s="1637">
        <v>0</v>
      </c>
    </row>
    <row s="1852" customFormat="1" customHeight="1" ht="15">
      <c r="A290" s="1365"/>
      <c r="B290" s="1365"/>
      <c r="C290" s="1365"/>
      <c r="D290" s="1365"/>
      <c r="E290" s="2261" t="s">
        <v>178</v>
      </c>
      <c r="F290" s="2261"/>
      <c r="G290" s="2261"/>
      <c r="H290" s="2261"/>
      <c r="I290" s="2258"/>
      <c r="J290" s="1365"/>
      <c r="K290" s="1365"/>
      <c r="L290" s="1371"/>
      <c r="M290" s="1368"/>
      <c r="N290" s="1778"/>
      <c r="O290" s="1778"/>
      <c r="P290" s="2376"/>
      <c r="Q290" s="2376"/>
      <c r="R290" s="358"/>
      <c r="S290" s="2655"/>
      <c r="T290" s="2711" t="s">
        <v>565</v>
      </c>
      <c r="U290" s="2657"/>
      <c r="V290" s="2657"/>
      <c r="W290" s="2657"/>
      <c r="X290" s="2657"/>
      <c r="Y290" s="2657"/>
      <c r="Z290" s="2657"/>
      <c r="AA290" s="2657"/>
      <c r="AB290" s="2657"/>
      <c r="AC290" s="2661"/>
      <c r="AD290" s="2657"/>
      <c r="AE290" s="2657"/>
      <c r="AF290" s="2657"/>
      <c r="AG290" s="2657"/>
      <c r="AH290" s="2657"/>
      <c r="AI290" s="2657"/>
      <c r="AJ290" s="2657"/>
      <c r="AK290" s="2661"/>
      <c r="AL290" s="2658"/>
      <c r="AM290" s="2658"/>
      <c r="AN290" s="2658"/>
      <c r="AO290" s="2658"/>
      <c r="AP290" s="2658"/>
      <c r="AQ290" s="2658"/>
      <c r="AR290" s="2658"/>
      <c r="AS290" s="2836"/>
      <c r="AT290" s="2657"/>
      <c r="AU290" s="2663"/>
      <c r="AV290" s="1644"/>
      <c r="AW290" s="1626"/>
      <c r="AX290" s="1626" t="str">
        <f>IF(T290="","",T290)</f>
        <v>Добавить группу потребителей</v>
      </c>
      <c r="AY290" s="1626"/>
      <c r="AZ290" s="1626"/>
      <c r="BA290" s="1637">
        <v>0</v>
      </c>
    </row>
    <row s="1852" customFormat="1" customHeight="1" ht="14.25">
      <c r="A291" s="1365"/>
      <c r="B291" s="1365"/>
      <c r="C291" s="1365"/>
      <c r="D291" s="1365"/>
      <c r="E291" s="2261" t="s">
        <v>178</v>
      </c>
      <c r="F291" s="2261"/>
      <c r="G291" s="2261"/>
      <c r="H291" s="2260"/>
      <c r="I291" s="1365"/>
      <c r="J291" s="1365"/>
      <c r="K291" s="1365"/>
      <c r="L291" s="1371"/>
      <c r="M291" s="1367"/>
      <c r="N291" s="1367"/>
      <c r="O291" s="1368"/>
      <c r="P291" s="1825"/>
      <c r="Q291" s="377"/>
      <c r="R291" s="357"/>
      <c r="S291" s="2655"/>
      <c r="T291" s="2712" t="s">
        <v>566</v>
      </c>
      <c r="U291" s="2657"/>
      <c r="V291" s="2657"/>
      <c r="W291" s="2657"/>
      <c r="X291" s="2657"/>
      <c r="Y291" s="2657"/>
      <c r="Z291" s="2657"/>
      <c r="AA291" s="2657"/>
      <c r="AB291" s="2657"/>
      <c r="AC291" s="2661"/>
      <c r="AD291" s="2657"/>
      <c r="AE291" s="2657"/>
      <c r="AF291" s="2657"/>
      <c r="AG291" s="2657"/>
      <c r="AH291" s="2657"/>
      <c r="AI291" s="2657"/>
      <c r="AJ291" s="2657"/>
      <c r="AK291" s="2661"/>
      <c r="AL291" s="2658"/>
      <c r="AM291" s="2658"/>
      <c r="AN291" s="2658"/>
      <c r="AO291" s="2658"/>
      <c r="AP291" s="2658"/>
      <c r="AQ291" s="2658"/>
      <c r="AR291" s="2658"/>
      <c r="AS291" s="2836"/>
      <c r="AT291" s="2657"/>
      <c r="AU291" s="2663"/>
      <c r="AV291" s="1644"/>
      <c r="AW291" s="1626"/>
      <c r="AX291" s="1626" t="str">
        <f>IF(T291="","",T291)</f>
        <v>Добавить схему подключения</v>
      </c>
      <c r="AY291" s="1626"/>
      <c r="AZ291" s="1626"/>
      <c r="BA291" s="1637">
        <v>0</v>
      </c>
    </row>
    <row s="624" customFormat="1" customHeight="1" ht="0.75">
      <c r="A292" s="1345"/>
      <c r="B292" s="1345"/>
      <c r="C292" s="1345"/>
      <c r="D292" s="1345"/>
      <c r="E292" s="2261" t="s">
        <v>178</v>
      </c>
      <c r="F292" s="2261"/>
      <c r="G292" s="2260"/>
      <c r="H292" s="1345"/>
      <c r="I292" s="1345"/>
      <c r="J292" s="1345"/>
      <c r="K292" s="1345"/>
      <c r="L292" s="1547"/>
      <c r="M292" s="1317"/>
      <c r="N292" s="1317"/>
      <c r="O292" s="1644"/>
      <c r="P292" s="1318"/>
      <c r="Q292" s="1346"/>
      <c r="R292" s="1318"/>
      <c r="S292" s="1320"/>
      <c r="T292" s="1321" t="s">
        <v>244</v>
      </c>
      <c r="U292" s="1322"/>
      <c r="V292" s="1322"/>
      <c r="W292" s="1322"/>
      <c r="X292" s="1322"/>
      <c r="Y292" s="1322"/>
      <c r="Z292" s="1322"/>
      <c r="AA292" s="1322"/>
      <c r="AB292" s="1322"/>
      <c r="AC292" s="1322"/>
      <c r="AD292" s="1322"/>
      <c r="AE292" s="1322"/>
      <c r="AF292" s="1322"/>
      <c r="AG292" s="1322"/>
      <c r="AH292" s="1322"/>
      <c r="AI292" s="1322"/>
      <c r="AJ292" s="1322"/>
      <c r="AK292" s="1322"/>
      <c r="AL292" s="1322"/>
      <c r="AM292" s="1322"/>
      <c r="AN292" s="1322"/>
      <c r="AO292" s="1322"/>
      <c r="AP292" s="1322"/>
      <c r="AQ292" s="1322"/>
      <c r="AR292" s="1322"/>
      <c r="AS292" s="1322"/>
      <c r="AT292" s="1322"/>
      <c r="AU292" s="1322"/>
      <c r="AV292" s="1644"/>
      <c r="AW292" s="1626"/>
      <c r="AX292" s="1626" t="str">
        <f>IF(T292="","",T292)</f>
        <v>Добавить источник для дифференциации</v>
      </c>
      <c r="AY292" s="1626"/>
      <c r="AZ292" s="1626"/>
      <c r="BA292" s="1644">
        <v>0</v>
      </c>
    </row>
    <row s="624" customFormat="1" customHeight="1" ht="0.75">
      <c r="A293" s="1345"/>
      <c r="B293" s="1345"/>
      <c r="C293" s="1345"/>
      <c r="D293" s="1345"/>
      <c r="E293" s="2261" t="s">
        <v>178</v>
      </c>
      <c r="F293" s="2260"/>
      <c r="G293" s="1345"/>
      <c r="H293" s="1345"/>
      <c r="I293" s="1345"/>
      <c r="J293" s="1345"/>
      <c r="K293" s="1345"/>
      <c r="L293" s="1547"/>
      <c r="M293" s="1323"/>
      <c r="N293" s="1323"/>
      <c r="O293" s="1644"/>
      <c r="P293" s="1318"/>
      <c r="Q293" s="1346"/>
      <c r="R293" s="1318"/>
      <c r="S293" s="1324"/>
      <c r="T293" s="1325" t="s">
        <v>245</v>
      </c>
      <c r="U293" s="1326"/>
      <c r="V293" s="1326"/>
      <c r="W293" s="1326"/>
      <c r="X293" s="1326"/>
      <c r="Y293" s="1326"/>
      <c r="Z293" s="1326"/>
      <c r="AA293" s="1326"/>
      <c r="AB293" s="1326"/>
      <c r="AC293" s="1326"/>
      <c r="AD293" s="1326"/>
      <c r="AE293" s="1326"/>
      <c r="AF293" s="1326"/>
      <c r="AG293" s="1326"/>
      <c r="AH293" s="1326"/>
      <c r="AI293" s="1326"/>
      <c r="AJ293" s="1326"/>
      <c r="AK293" s="1326"/>
      <c r="AL293" s="1326"/>
      <c r="AM293" s="1326"/>
      <c r="AN293" s="1326"/>
      <c r="AO293" s="1326"/>
      <c r="AP293" s="1326"/>
      <c r="AQ293" s="1326"/>
      <c r="AR293" s="1326"/>
      <c r="AS293" s="1326"/>
      <c r="AT293" s="1326"/>
      <c r="AU293" s="1326"/>
      <c r="AV293" s="1644"/>
      <c r="AW293" s="1626"/>
      <c r="AX293" s="1626" t="str">
        <f>IF(T293="","",T293)</f>
        <v>Добавить централизованную систему для дифференциации</v>
      </c>
      <c r="AY293" s="1626"/>
      <c r="AZ293" s="1626"/>
      <c r="BA293" s="1644">
        <v>0</v>
      </c>
    </row>
    <row s="624" customFormat="1" customHeight="1" ht="0.75">
      <c r="A294" s="1345"/>
      <c r="B294" s="1345"/>
      <c r="C294" s="1345"/>
      <c r="D294" s="1345"/>
      <c r="E294" s="2260" t="s">
        <v>178</v>
      </c>
      <c r="F294" s="1345"/>
      <c r="G294" s="1345"/>
      <c r="H294" s="1345"/>
      <c r="I294" s="1345"/>
      <c r="J294" s="1345"/>
      <c r="K294" s="1345"/>
      <c r="L294" s="1547"/>
      <c r="M294" s="1323"/>
      <c r="N294" s="1323"/>
      <c r="O294" s="1644"/>
      <c r="P294" s="1318"/>
      <c r="Q294" s="1346"/>
      <c r="R294" s="1318"/>
      <c r="S294" s="1324"/>
      <c r="T294" s="1327" t="s">
        <v>246</v>
      </c>
      <c r="U294" s="1326"/>
      <c r="V294" s="1326"/>
      <c r="W294" s="1326"/>
      <c r="X294" s="1326"/>
      <c r="Y294" s="1326"/>
      <c r="Z294" s="1326"/>
      <c r="AA294" s="1326"/>
      <c r="AB294" s="1326"/>
      <c r="AC294" s="1326"/>
      <c r="AD294" s="1326"/>
      <c r="AE294" s="1326"/>
      <c r="AF294" s="1326"/>
      <c r="AG294" s="1326"/>
      <c r="AH294" s="1326"/>
      <c r="AI294" s="1326"/>
      <c r="AJ294" s="1326"/>
      <c r="AK294" s="1326"/>
      <c r="AL294" s="1326"/>
      <c r="AM294" s="1326"/>
      <c r="AN294" s="1326"/>
      <c r="AO294" s="1326"/>
      <c r="AP294" s="1326"/>
      <c r="AQ294" s="1326"/>
      <c r="AR294" s="1326"/>
      <c r="AS294" s="1326"/>
      <c r="AT294" s="1326"/>
      <c r="AU294" s="1326"/>
      <c r="AV294" s="1644"/>
      <c r="AW294" s="1626"/>
      <c r="AX294" s="1626" t="str">
        <f>IF(T294="","",T294)</f>
        <v>Добавить территорию для дифференциации</v>
      </c>
      <c r="AY294" s="1626"/>
      <c r="AZ294" s="1626"/>
      <c r="BA294" s="1644">
        <v>0</v>
      </c>
    </row>
    <row s="1644" customFormat="1" customHeight="1" ht="0.75">
      <c r="A295" s="1316"/>
      <c r="B295" s="1316"/>
      <c r="C295" s="1316"/>
      <c r="D295" s="1316"/>
      <c r="E295" s="1345"/>
      <c r="F295" s="1316"/>
      <c r="G295" s="1316"/>
      <c r="H295" s="1316"/>
      <c r="I295" s="1316"/>
      <c r="J295" s="1316"/>
      <c r="K295" s="1316"/>
      <c r="L295" s="1341"/>
      <c r="M295" s="1323"/>
      <c r="N295" s="1323"/>
      <c r="P295" s="1318"/>
      <c r="Q295" s="1319"/>
      <c r="R295" s="1318"/>
      <c r="S295" s="1324"/>
      <c r="T295" s="1327" t="s">
        <v>315</v>
      </c>
      <c r="U295" s="1326"/>
      <c r="V295" s="1326"/>
      <c r="W295" s="1326"/>
      <c r="X295" s="1326"/>
      <c r="Y295" s="1326"/>
      <c r="Z295" s="1326"/>
      <c r="AA295" s="1326"/>
      <c r="AB295" s="1326"/>
      <c r="AC295" s="1326"/>
      <c r="AD295" s="1326"/>
      <c r="AE295" s="1326"/>
      <c r="AF295" s="1326"/>
      <c r="AG295" s="1326"/>
      <c r="AH295" s="1326"/>
      <c r="AI295" s="1326"/>
      <c r="AJ295" s="1326"/>
      <c r="AK295" s="1326"/>
      <c r="AL295" s="1326"/>
      <c r="AM295" s="1326"/>
      <c r="AN295" s="1326"/>
      <c r="AO295" s="1326"/>
      <c r="AP295" s="1326"/>
      <c r="AQ295" s="1326"/>
      <c r="AR295" s="1326"/>
      <c r="AS295" s="2822"/>
      <c r="AT295" s="1326"/>
      <c r="AU295" s="1326"/>
      <c r="AW295" s="791"/>
      <c r="AX295" s="791" t="str">
        <f>IF(T295="","",T295)</f>
        <v>Добавить наименование тарифа</v>
      </c>
      <c r="AY295" s="791"/>
      <c r="AZ295" s="791"/>
      <c r="BA295" s="520">
        <v>1</v>
      </c>
    </row>
    <row customHeight="1" ht="11.25">
      <c r="M296" s="1162"/>
      <c r="N296" s="1162"/>
      <c r="O296" s="539"/>
      <c r="P296" s="1157"/>
      <c r="Q296" s="1157"/>
      <c r="R296" s="1157"/>
      <c r="S296" s="1157"/>
      <c r="AL296" s="1637"/>
      <c r="AM296" s="1637"/>
      <c r="AN296" s="1637"/>
      <c r="AO296" s="1637"/>
      <c r="AP296" s="1637"/>
      <c r="AQ296" s="1637"/>
      <c r="AR296" s="1637"/>
      <c r="AS296" s="2815"/>
      <c r="AV296" s="1157"/>
      <c r="AW296" s="1157"/>
      <c r="AX296" s="1157"/>
      <c r="AY296" s="1157"/>
      <c r="AZ296" s="1157"/>
      <c r="BA296" s="1157">
        <v>11</v>
      </c>
    </row>
    <row customHeight="1" ht="28.5">
      <c r="O297" s="539"/>
      <c r="S297" s="1255"/>
      <c r="T297" s="2287"/>
      <c r="U297" s="2287"/>
      <c r="V297" s="2287"/>
      <c r="W297" s="2287"/>
      <c r="X297" s="2287"/>
      <c r="Y297" s="2287"/>
      <c r="Z297" s="2287"/>
      <c r="AA297" s="2287"/>
      <c r="AB297" s="2287"/>
      <c r="AC297" s="2287"/>
      <c r="AD297" s="2287"/>
      <c r="AE297" s="2287"/>
      <c r="AF297" s="2287"/>
      <c r="AG297" s="2287"/>
      <c r="AH297" s="2287"/>
      <c r="AI297" s="2287"/>
      <c r="AJ297" s="2287"/>
      <c r="AK297" s="2287"/>
      <c r="AL297" s="2387"/>
      <c r="AM297" s="2387"/>
      <c r="AN297" s="2387"/>
      <c r="AO297" s="2387"/>
      <c r="AP297" s="2387"/>
      <c r="AQ297" s="2387"/>
      <c r="AR297" s="2387"/>
      <c r="AS297" s="2837"/>
      <c r="AT297" s="2287"/>
      <c r="AU297" s="2287"/>
      <c r="BA297" s="1157">
        <v>27</v>
      </c>
    </row>
    <row customHeight="1" ht="65.25">
      <c r="O298" s="539"/>
      <c r="T298" s="2287"/>
      <c r="U298" s="2287"/>
      <c r="V298" s="2287"/>
      <c r="W298" s="2287"/>
      <c r="X298" s="2287"/>
      <c r="Y298" s="2287"/>
      <c r="Z298" s="2287"/>
      <c r="AA298" s="2287"/>
      <c r="AB298" s="2287"/>
      <c r="AC298" s="2287"/>
      <c r="AD298" s="2287"/>
      <c r="AE298" s="2287"/>
      <c r="AF298" s="2287"/>
      <c r="AG298" s="2287"/>
      <c r="AH298" s="2287"/>
      <c r="AI298" s="2287"/>
      <c r="AJ298" s="2287"/>
      <c r="AK298" s="2287"/>
      <c r="AL298" s="2387"/>
      <c r="AM298" s="2387"/>
      <c r="AN298" s="2387"/>
      <c r="AO298" s="2387"/>
      <c r="AP298" s="2387"/>
      <c r="AQ298" s="2387"/>
      <c r="AR298" s="2387"/>
      <c r="AS298" s="2837"/>
      <c r="AT298" s="2287"/>
      <c r="AU298" s="2287"/>
      <c r="BA298" s="1157">
        <v>62</v>
      </c>
    </row>
    <row customHeight="1" ht="15">
      <c r="O299" s="539"/>
      <c r="AL299" s="1637"/>
      <c r="AM299" s="1637"/>
      <c r="AN299" s="1637"/>
      <c r="AO299" s="1637"/>
      <c r="AP299" s="1637"/>
      <c r="AQ299" s="1637"/>
      <c r="AR299" s="1637"/>
      <c r="AS299" s="2815"/>
      <c r="BA299" s="1157">
        <v>14</v>
      </c>
    </row>
    <row customHeight="1" ht="18.75">
      <c r="O300" s="539"/>
      <c r="S300" s="1255"/>
      <c r="T300" s="2287"/>
      <c r="U300" s="2287"/>
      <c r="V300" s="2287"/>
      <c r="W300" s="2287"/>
      <c r="X300" s="2287"/>
      <c r="Y300" s="2287"/>
      <c r="Z300" s="2287"/>
      <c r="AA300" s="2287"/>
      <c r="AB300" s="2287"/>
      <c r="AC300" s="2287"/>
      <c r="AD300" s="2287"/>
      <c r="AE300" s="2287"/>
      <c r="AF300" s="2287"/>
      <c r="AG300" s="2287"/>
      <c r="AH300" s="2287"/>
      <c r="AI300" s="2287"/>
      <c r="AJ300" s="2287"/>
      <c r="AK300" s="2287"/>
      <c r="AL300" s="2387"/>
      <c r="AM300" s="2387"/>
      <c r="AN300" s="2387"/>
      <c r="AO300" s="2387"/>
      <c r="AP300" s="2387"/>
      <c r="AQ300" s="2387"/>
      <c r="AR300" s="2387"/>
      <c r="AS300" s="2837"/>
      <c r="AT300" s="2287"/>
      <c r="AU300" s="2287"/>
      <c r="BA300" s="1157">
        <v>18</v>
      </c>
    </row>
    <row customHeight="1" ht="18.75">
      <c r="O301" s="539"/>
      <c r="T301" s="2287"/>
      <c r="U301" s="2287"/>
      <c r="V301" s="2287"/>
      <c r="W301" s="2287"/>
      <c r="X301" s="2287"/>
      <c r="Y301" s="2287"/>
      <c r="Z301" s="2287"/>
      <c r="AA301" s="2287"/>
      <c r="AB301" s="2287"/>
      <c r="AC301" s="2287"/>
      <c r="AD301" s="2287"/>
      <c r="AE301" s="2287"/>
      <c r="AF301" s="2287"/>
      <c r="AG301" s="2287"/>
      <c r="AH301" s="2287"/>
      <c r="AI301" s="2287"/>
      <c r="AJ301" s="2287"/>
      <c r="AK301" s="2287"/>
      <c r="AL301" s="2387"/>
      <c r="AM301" s="2387"/>
      <c r="AN301" s="2387"/>
      <c r="AO301" s="2387"/>
      <c r="AP301" s="2387"/>
      <c r="AQ301" s="2387"/>
      <c r="AR301" s="2387"/>
      <c r="AS301" s="2837"/>
      <c r="AT301" s="2287"/>
      <c r="AU301" s="2287"/>
      <c r="BA301" s="1157">
        <v>18</v>
      </c>
    </row>
    <row customHeight="1" ht="29.25">
      <c r="O302" s="539"/>
      <c r="S302" s="1255"/>
      <c r="T302" s="2287"/>
      <c r="U302" s="2287"/>
      <c r="V302" s="2287"/>
      <c r="W302" s="2287"/>
      <c r="X302" s="2287"/>
      <c r="Y302" s="2287"/>
      <c r="Z302" s="2287"/>
      <c r="AA302" s="2287"/>
      <c r="AB302" s="2287"/>
      <c r="AC302" s="2287"/>
      <c r="AD302" s="2287"/>
      <c r="AE302" s="2287"/>
      <c r="AF302" s="2287"/>
      <c r="AG302" s="2287"/>
      <c r="AH302" s="2287"/>
      <c r="AI302" s="2287"/>
      <c r="AJ302" s="2287"/>
      <c r="AK302" s="2287"/>
      <c r="AL302" s="2387"/>
      <c r="AM302" s="2387"/>
      <c r="AN302" s="2387"/>
      <c r="AO302" s="2387"/>
      <c r="AP302" s="2387"/>
      <c r="AQ302" s="2387"/>
      <c r="AR302" s="2387"/>
      <c r="AS302" s="2837"/>
      <c r="AT302" s="2287"/>
      <c r="AU302" s="2287"/>
      <c r="BA302" s="1157">
        <v>28</v>
      </c>
    </row>
    <row customHeight="1" ht="22.5" hidden="1">
      <c r="A303" s="1162" t="s">
        <v>86</v>
      </c>
      <c r="B303" s="1162">
        <v>0</v>
      </c>
      <c r="C303" s="1162">
        <v>0</v>
      </c>
      <c r="D303" s="1162">
        <v>0</v>
      </c>
      <c r="E303" s="1162">
        <v>0</v>
      </c>
      <c r="F303" s="1162">
        <v>0</v>
      </c>
      <c r="G303" s="1162">
        <v>0</v>
      </c>
      <c r="H303" s="1162">
        <v>0</v>
      </c>
      <c r="I303" s="1162">
        <v>0</v>
      </c>
      <c r="J303" s="1162">
        <v>0</v>
      </c>
      <c r="K303" s="1162">
        <v>0</v>
      </c>
      <c r="L303" s="1331">
        <v>0</v>
      </c>
      <c r="M303" s="1364">
        <v>0</v>
      </c>
      <c r="N303" s="1364">
        <v>0</v>
      </c>
      <c r="O303" s="1364">
        <v>0</v>
      </c>
      <c r="P303" s="1330">
        <v>3</v>
      </c>
      <c r="Q303" s="346">
        <v>3</v>
      </c>
      <c r="R303" s="346">
        <v>3</v>
      </c>
      <c r="S303" s="583">
        <v>12</v>
      </c>
      <c r="T303" s="1157">
        <v>31</v>
      </c>
      <c r="U303" s="1157">
        <v>0</v>
      </c>
      <c r="V303" s="1157">
        <v>0</v>
      </c>
      <c r="W303" s="1157">
        <v>0</v>
      </c>
      <c r="X303" s="1157">
        <v>0</v>
      </c>
      <c r="Y303" s="1157">
        <v>0</v>
      </c>
      <c r="Z303" s="1157">
        <v>0</v>
      </c>
      <c r="AA303" s="1157">
        <v>0</v>
      </c>
      <c r="AB303" s="1157">
        <v>0</v>
      </c>
      <c r="AC303" s="1157">
        <v>0</v>
      </c>
      <c r="AD303" s="1157">
        <v>24</v>
      </c>
      <c r="AE303" s="1157">
        <v>0</v>
      </c>
      <c r="AF303" s="1157">
        <v>24</v>
      </c>
      <c r="AG303" s="1157">
        <v>24</v>
      </c>
      <c r="AH303" s="1157">
        <v>11</v>
      </c>
      <c r="AI303" s="1157">
        <v>3</v>
      </c>
      <c r="AJ303" s="1157">
        <v>11</v>
      </c>
      <c r="AK303" s="1157">
        <v>0</v>
      </c>
      <c r="AL303" s="1637">
        <v>0</v>
      </c>
      <c r="AM303" s="1637">
        <v>0</v>
      </c>
      <c r="AN303" s="1637">
        <v>0</v>
      </c>
      <c r="AO303" s="1637">
        <v>0</v>
      </c>
      <c r="AP303" s="1637">
        <v>0</v>
      </c>
      <c r="AQ303" s="1637">
        <v>0</v>
      </c>
      <c r="AR303" s="1637">
        <v>0</v>
      </c>
      <c r="AS303" s="2815">
        <v>0</v>
      </c>
      <c r="AT303" s="1157">
        <v>4</v>
      </c>
      <c r="AU303" s="1157">
        <v>115</v>
      </c>
      <c r="AV303" s="513">
        <v>10</v>
      </c>
      <c r="AW303" s="513">
        <v>10</v>
      </c>
      <c r="AX303" s="513">
        <v>10</v>
      </c>
      <c r="AY303" s="513">
        <v>10</v>
      </c>
      <c r="AZ303" s="513">
        <v>10</v>
      </c>
      <c r="BA303" s="1157">
        <v>23</v>
      </c>
    </row>
  </sheetData>
  <sheetProtection formatColumns="0" formatRows="0" autoFilter="0" sort="0" insertRows="0" insertColumns="1" deleteRows="0" deleteColumns="0"/>
  <mergeCells count="713">
    <mergeCell ref="T301:AU301"/>
    <mergeCell ref="T302:AU302"/>
    <mergeCell ref="T300:AU300"/>
    <mergeCell ref="AU49:AU51"/>
    <mergeCell ref="T297:AU297"/>
    <mergeCell ref="T298:AU29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3:AU65"/>
    <mergeCell ref="AH63:AH64"/>
    <mergeCell ref="AI63:AI64"/>
    <mergeCell ref="AJ63:AJ64"/>
    <mergeCell ref="AK63:AK64"/>
    <mergeCell ref="V62:AC62"/>
    <mergeCell ref="AD62:AT62"/>
    <mergeCell ref="V57:AC57"/>
    <mergeCell ref="AD57:AT57"/>
    <mergeCell ref="V58:AC58"/>
    <mergeCell ref="AD58:AT58"/>
    <mergeCell ref="V59:AC59"/>
    <mergeCell ref="AD59:AT59"/>
    <mergeCell ref="V60:AC60"/>
    <mergeCell ref="AD60:AT60"/>
    <mergeCell ref="V61:AC61"/>
    <mergeCell ref="AD61:AT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U77:AU79"/>
    <mergeCell ref="AH77:AH78"/>
    <mergeCell ref="AI77:AI78"/>
    <mergeCell ref="AJ77:AJ78"/>
    <mergeCell ref="AK77:AK78"/>
    <mergeCell ref="V76:AC76"/>
    <mergeCell ref="AD76:AT76"/>
    <mergeCell ref="V71:AC71"/>
    <mergeCell ref="AD71:AT71"/>
    <mergeCell ref="V72:AC72"/>
    <mergeCell ref="AD72:AT72"/>
    <mergeCell ref="V73:AC73"/>
    <mergeCell ref="AD73:AT73"/>
    <mergeCell ref="V74:AC74"/>
    <mergeCell ref="AD74:AT74"/>
    <mergeCell ref="V75:AC75"/>
    <mergeCell ref="AD75:AT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AU91:AU93"/>
    <mergeCell ref="AH91:AH92"/>
    <mergeCell ref="AI91:AI92"/>
    <mergeCell ref="AJ91:AJ92"/>
    <mergeCell ref="AK91:AK92"/>
    <mergeCell ref="V90:AC90"/>
    <mergeCell ref="AD90:AT90"/>
    <mergeCell ref="V85:AC85"/>
    <mergeCell ref="AD85:AT85"/>
    <mergeCell ref="V86:AC86"/>
    <mergeCell ref="AD86:AT86"/>
    <mergeCell ref="V87:AC87"/>
    <mergeCell ref="AD87:AT87"/>
    <mergeCell ref="V88:AC88"/>
    <mergeCell ref="AD88:AT88"/>
    <mergeCell ref="V89:AC89"/>
    <mergeCell ref="AD89:AT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U105:AU107"/>
    <mergeCell ref="AH105:AH106"/>
    <mergeCell ref="AI105:AI106"/>
    <mergeCell ref="AJ105:AJ106"/>
    <mergeCell ref="AK105:AK106"/>
    <mergeCell ref="V104:AC104"/>
    <mergeCell ref="AD104:AT104"/>
    <mergeCell ref="V99:AC99"/>
    <mergeCell ref="AD99:AT99"/>
    <mergeCell ref="V100:AC100"/>
    <mergeCell ref="AD100:AT100"/>
    <mergeCell ref="V101:AC101"/>
    <mergeCell ref="AD101:AT101"/>
    <mergeCell ref="V102:AC102"/>
    <mergeCell ref="AD102:AT102"/>
    <mergeCell ref="V103:AC103"/>
    <mergeCell ref="AD103:AT103"/>
    <mergeCell ref="E99:E112"/>
    <mergeCell ref="F100:F111"/>
    <mergeCell ref="G101:G110"/>
    <mergeCell ref="H102:H109"/>
    <mergeCell ref="I103:I108"/>
    <mergeCell ref="P103:P108"/>
    <mergeCell ref="J104:J107"/>
    <mergeCell ref="Q104:Q107"/>
    <mergeCell ref="K105:K106"/>
    <mergeCell ref="Z105:Z106"/>
    <mergeCell ref="AA105:AA106"/>
    <mergeCell ref="AB105:AB106"/>
    <mergeCell ref="AC105:AC106"/>
    <mergeCell ref="AU119:AU121"/>
    <mergeCell ref="AH119:AH120"/>
    <mergeCell ref="AI119:AI120"/>
    <mergeCell ref="AJ119:AJ120"/>
    <mergeCell ref="AK119:AK120"/>
    <mergeCell ref="V118:AC118"/>
    <mergeCell ref="AD118:AT118"/>
    <mergeCell ref="V113:AC113"/>
    <mergeCell ref="AD113:AT113"/>
    <mergeCell ref="V114:AC114"/>
    <mergeCell ref="AD114:AT114"/>
    <mergeCell ref="V115:AC115"/>
    <mergeCell ref="AD115:AT115"/>
    <mergeCell ref="V116:AC116"/>
    <mergeCell ref="AD116:AT116"/>
    <mergeCell ref="V117:AC117"/>
    <mergeCell ref="AD117:AT117"/>
    <mergeCell ref="E113:E126"/>
    <mergeCell ref="F114:F125"/>
    <mergeCell ref="G115:G124"/>
    <mergeCell ref="H116:H123"/>
    <mergeCell ref="I117:I122"/>
    <mergeCell ref="P117:P122"/>
    <mergeCell ref="J118:J121"/>
    <mergeCell ref="Q118:Q121"/>
    <mergeCell ref="K119:K120"/>
    <mergeCell ref="Z119:Z120"/>
    <mergeCell ref="AA119:AA120"/>
    <mergeCell ref="AB119:AB120"/>
    <mergeCell ref="AC119:AC120"/>
    <mergeCell ref="AU133:AU135"/>
    <mergeCell ref="AH133:AH134"/>
    <mergeCell ref="AI133:AI134"/>
    <mergeCell ref="AJ133:AJ134"/>
    <mergeCell ref="AK133:AK134"/>
    <mergeCell ref="V132:AC132"/>
    <mergeCell ref="AD132:AT132"/>
    <mergeCell ref="V127:AC127"/>
    <mergeCell ref="AD127:AT127"/>
    <mergeCell ref="V128:AC128"/>
    <mergeCell ref="AD128:AT128"/>
    <mergeCell ref="V129:AC129"/>
    <mergeCell ref="AD129:AT129"/>
    <mergeCell ref="V130:AC130"/>
    <mergeCell ref="AD130:AT130"/>
    <mergeCell ref="V131:AC131"/>
    <mergeCell ref="AD131:AT131"/>
    <mergeCell ref="E127:E140"/>
    <mergeCell ref="F128:F139"/>
    <mergeCell ref="G129:G138"/>
    <mergeCell ref="H130:H137"/>
    <mergeCell ref="I131:I136"/>
    <mergeCell ref="P131:P136"/>
    <mergeCell ref="J132:J135"/>
    <mergeCell ref="Q132:Q135"/>
    <mergeCell ref="K133:K134"/>
    <mergeCell ref="Z133:Z134"/>
    <mergeCell ref="AA133:AA134"/>
    <mergeCell ref="AB133:AB134"/>
    <mergeCell ref="AC133:AC134"/>
    <mergeCell ref="AU147:AU149"/>
    <mergeCell ref="AH147:AH148"/>
    <mergeCell ref="AI147:AI148"/>
    <mergeCell ref="AJ147:AJ148"/>
    <mergeCell ref="AK147:AK148"/>
    <mergeCell ref="V146:AC146"/>
    <mergeCell ref="AD146:AT146"/>
    <mergeCell ref="V141:AC141"/>
    <mergeCell ref="AD141:AT141"/>
    <mergeCell ref="V142:AC142"/>
    <mergeCell ref="AD142:AT142"/>
    <mergeCell ref="V143:AC143"/>
    <mergeCell ref="AD143:AT143"/>
    <mergeCell ref="V144:AC144"/>
    <mergeCell ref="AD144:AT144"/>
    <mergeCell ref="V145:AC145"/>
    <mergeCell ref="AD145:AT145"/>
    <mergeCell ref="E141:E154"/>
    <mergeCell ref="F142:F153"/>
    <mergeCell ref="G143:G152"/>
    <mergeCell ref="H144:H151"/>
    <mergeCell ref="I145:I150"/>
    <mergeCell ref="P145:P150"/>
    <mergeCell ref="J146:J149"/>
    <mergeCell ref="Q146:Q149"/>
    <mergeCell ref="K147:K148"/>
    <mergeCell ref="Z147:Z148"/>
    <mergeCell ref="AA147:AA148"/>
    <mergeCell ref="AB147:AB148"/>
    <mergeCell ref="AC147:AC148"/>
    <mergeCell ref="AU161:AU163"/>
    <mergeCell ref="AH161:AH162"/>
    <mergeCell ref="AI161:AI162"/>
    <mergeCell ref="AJ161:AJ162"/>
    <mergeCell ref="AK161:AK162"/>
    <mergeCell ref="V160:AC160"/>
    <mergeCell ref="AD160:AT160"/>
    <mergeCell ref="V155:AC155"/>
    <mergeCell ref="AD155:AT155"/>
    <mergeCell ref="V156:AC156"/>
    <mergeCell ref="AD156:AT156"/>
    <mergeCell ref="V157:AC157"/>
    <mergeCell ref="AD157:AT157"/>
    <mergeCell ref="V158:AC158"/>
    <mergeCell ref="AD158:AT158"/>
    <mergeCell ref="V159:AC159"/>
    <mergeCell ref="AD159:AT159"/>
    <mergeCell ref="E155:E168"/>
    <mergeCell ref="F156:F167"/>
    <mergeCell ref="G157:G166"/>
    <mergeCell ref="H158:H165"/>
    <mergeCell ref="I159:I164"/>
    <mergeCell ref="P159:P164"/>
    <mergeCell ref="J160:J163"/>
    <mergeCell ref="Q160:Q163"/>
    <mergeCell ref="K161:K162"/>
    <mergeCell ref="Z161:Z162"/>
    <mergeCell ref="AA161:AA162"/>
    <mergeCell ref="AB161:AB162"/>
    <mergeCell ref="AC161:AC162"/>
    <mergeCell ref="AU175:AU177"/>
    <mergeCell ref="AH175:AH176"/>
    <mergeCell ref="AI175:AI176"/>
    <mergeCell ref="AJ175:AJ176"/>
    <mergeCell ref="AK175:AK176"/>
    <mergeCell ref="V174:AC174"/>
    <mergeCell ref="AD174:AT174"/>
    <mergeCell ref="V169:AC169"/>
    <mergeCell ref="AD169:AT169"/>
    <mergeCell ref="V170:AC170"/>
    <mergeCell ref="AD170:AT170"/>
    <mergeCell ref="V171:AC171"/>
    <mergeCell ref="AD171:AT171"/>
    <mergeCell ref="V172:AC172"/>
    <mergeCell ref="AD172:AT172"/>
    <mergeCell ref="V173:AC173"/>
    <mergeCell ref="AD173:AT173"/>
    <mergeCell ref="E169:E182"/>
    <mergeCell ref="F170:F181"/>
    <mergeCell ref="G171:G180"/>
    <mergeCell ref="H172:H179"/>
    <mergeCell ref="I173:I178"/>
    <mergeCell ref="P173:P178"/>
    <mergeCell ref="J174:J177"/>
    <mergeCell ref="Q174:Q177"/>
    <mergeCell ref="K175:K176"/>
    <mergeCell ref="Z175:Z176"/>
    <mergeCell ref="AA175:AA176"/>
    <mergeCell ref="AB175:AB176"/>
    <mergeCell ref="AC175:AC176"/>
    <mergeCell ref="AU189:AU191"/>
    <mergeCell ref="AH189:AH190"/>
    <mergeCell ref="AI189:AI190"/>
    <mergeCell ref="AJ189:AJ190"/>
    <mergeCell ref="AK189:AK190"/>
    <mergeCell ref="V188:AC188"/>
    <mergeCell ref="AD188:AT188"/>
    <mergeCell ref="V183:AC183"/>
    <mergeCell ref="AD183:AT183"/>
    <mergeCell ref="V184:AC184"/>
    <mergeCell ref="AD184:AT184"/>
    <mergeCell ref="V185:AC185"/>
    <mergeCell ref="AD185:AT185"/>
    <mergeCell ref="V186:AC186"/>
    <mergeCell ref="AD186:AT186"/>
    <mergeCell ref="V187:AC187"/>
    <mergeCell ref="AD187:AT187"/>
    <mergeCell ref="E183:E196"/>
    <mergeCell ref="F184:F195"/>
    <mergeCell ref="G185:G194"/>
    <mergeCell ref="H186:H193"/>
    <mergeCell ref="I187:I192"/>
    <mergeCell ref="P187:P192"/>
    <mergeCell ref="J188:J191"/>
    <mergeCell ref="Q188:Q191"/>
    <mergeCell ref="K189:K190"/>
    <mergeCell ref="Z189:Z190"/>
    <mergeCell ref="AA189:AA190"/>
    <mergeCell ref="AB189:AB190"/>
    <mergeCell ref="AC189:AC190"/>
    <mergeCell ref="AU203:AU205"/>
    <mergeCell ref="AH203:AH204"/>
    <mergeCell ref="AI203:AI204"/>
    <mergeCell ref="AJ203:AJ204"/>
    <mergeCell ref="AK203:AK204"/>
    <mergeCell ref="V202:AC202"/>
    <mergeCell ref="AD202:AT202"/>
    <mergeCell ref="V197:AC197"/>
    <mergeCell ref="AD197:AT197"/>
    <mergeCell ref="V198:AC198"/>
    <mergeCell ref="AD198:AT198"/>
    <mergeCell ref="V199:AC199"/>
    <mergeCell ref="AD199:AT199"/>
    <mergeCell ref="V200:AC200"/>
    <mergeCell ref="AD200:AT200"/>
    <mergeCell ref="V201:AC201"/>
    <mergeCell ref="AD201:AT201"/>
    <mergeCell ref="E197:E210"/>
    <mergeCell ref="F198:F209"/>
    <mergeCell ref="G199:G208"/>
    <mergeCell ref="H200:H207"/>
    <mergeCell ref="I201:I206"/>
    <mergeCell ref="P201:P206"/>
    <mergeCell ref="J202:J205"/>
    <mergeCell ref="Q202:Q205"/>
    <mergeCell ref="K203:K204"/>
    <mergeCell ref="Z203:Z204"/>
    <mergeCell ref="AA203:AA204"/>
    <mergeCell ref="AB203:AB204"/>
    <mergeCell ref="AC203:AC204"/>
    <mergeCell ref="AU217:AU219"/>
    <mergeCell ref="AH217:AH218"/>
    <mergeCell ref="AI217:AI218"/>
    <mergeCell ref="AJ217:AJ218"/>
    <mergeCell ref="AK217:AK218"/>
    <mergeCell ref="V216:AC216"/>
    <mergeCell ref="AD216:AT216"/>
    <mergeCell ref="V211:AC211"/>
    <mergeCell ref="AD211:AT211"/>
    <mergeCell ref="V212:AC212"/>
    <mergeCell ref="AD212:AT212"/>
    <mergeCell ref="V213:AC213"/>
    <mergeCell ref="AD213:AT213"/>
    <mergeCell ref="V214:AC214"/>
    <mergeCell ref="AD214:AT214"/>
    <mergeCell ref="V215:AC215"/>
    <mergeCell ref="AD215:AT215"/>
    <mergeCell ref="E211:E224"/>
    <mergeCell ref="F212:F223"/>
    <mergeCell ref="G213:G222"/>
    <mergeCell ref="H214:H221"/>
    <mergeCell ref="I215:I220"/>
    <mergeCell ref="P215:P220"/>
    <mergeCell ref="J216:J219"/>
    <mergeCell ref="Q216:Q219"/>
    <mergeCell ref="K217:K218"/>
    <mergeCell ref="Z217:Z218"/>
    <mergeCell ref="AA217:AA218"/>
    <mergeCell ref="AB217:AB218"/>
    <mergeCell ref="AC217:AC218"/>
    <mergeCell ref="AU231:AU233"/>
    <mergeCell ref="AH231:AH232"/>
    <mergeCell ref="AI231:AI232"/>
    <mergeCell ref="AJ231:AJ232"/>
    <mergeCell ref="AK231:AK232"/>
    <mergeCell ref="V230:AC230"/>
    <mergeCell ref="AD230:AT230"/>
    <mergeCell ref="V225:AC225"/>
    <mergeCell ref="AD225:AT225"/>
    <mergeCell ref="V226:AC226"/>
    <mergeCell ref="AD226:AT226"/>
    <mergeCell ref="V227:AC227"/>
    <mergeCell ref="AD227:AT227"/>
    <mergeCell ref="V228:AC228"/>
    <mergeCell ref="AD228:AT228"/>
    <mergeCell ref="V229:AC229"/>
    <mergeCell ref="AD229:AT229"/>
    <mergeCell ref="E225:E238"/>
    <mergeCell ref="F226:F237"/>
    <mergeCell ref="G227:G236"/>
    <mergeCell ref="H228:H235"/>
    <mergeCell ref="I229:I234"/>
    <mergeCell ref="P229:P234"/>
    <mergeCell ref="J230:J233"/>
    <mergeCell ref="Q230:Q233"/>
    <mergeCell ref="K231:K232"/>
    <mergeCell ref="Z231:Z232"/>
    <mergeCell ref="AA231:AA232"/>
    <mergeCell ref="AB231:AB232"/>
    <mergeCell ref="AC231:AC232"/>
    <mergeCell ref="AU245:AU247"/>
    <mergeCell ref="AH245:AH246"/>
    <mergeCell ref="AI245:AI246"/>
    <mergeCell ref="AJ245:AJ246"/>
    <mergeCell ref="AK245:AK246"/>
    <mergeCell ref="V244:AC244"/>
    <mergeCell ref="AD244:AT244"/>
    <mergeCell ref="V239:AC239"/>
    <mergeCell ref="AD239:AT239"/>
    <mergeCell ref="V240:AC240"/>
    <mergeCell ref="AD240:AT240"/>
    <mergeCell ref="V241:AC241"/>
    <mergeCell ref="AD241:AT241"/>
    <mergeCell ref="V242:AC242"/>
    <mergeCell ref="AD242:AT242"/>
    <mergeCell ref="V243:AC243"/>
    <mergeCell ref="AD243:AT243"/>
    <mergeCell ref="E239:E252"/>
    <mergeCell ref="F240:F251"/>
    <mergeCell ref="G241:G250"/>
    <mergeCell ref="H242:H249"/>
    <mergeCell ref="I243:I248"/>
    <mergeCell ref="P243:P248"/>
    <mergeCell ref="J244:J247"/>
    <mergeCell ref="Q244:Q247"/>
    <mergeCell ref="K245:K246"/>
    <mergeCell ref="Z245:Z246"/>
    <mergeCell ref="AA245:AA246"/>
    <mergeCell ref="AB245:AB246"/>
    <mergeCell ref="AC245:AC246"/>
    <mergeCell ref="AU259:AU261"/>
    <mergeCell ref="AH259:AH260"/>
    <mergeCell ref="AI259:AI260"/>
    <mergeCell ref="AJ259:AJ260"/>
    <mergeCell ref="AK259:AK260"/>
    <mergeCell ref="V258:AC258"/>
    <mergeCell ref="AD258:AT258"/>
    <mergeCell ref="V253:AC253"/>
    <mergeCell ref="AD253:AT253"/>
    <mergeCell ref="V254:AC254"/>
    <mergeCell ref="AD254:AT254"/>
    <mergeCell ref="V255:AC255"/>
    <mergeCell ref="AD255:AT255"/>
    <mergeCell ref="V256:AC256"/>
    <mergeCell ref="AD256:AT256"/>
    <mergeCell ref="V257:AC257"/>
    <mergeCell ref="AD257:AT257"/>
    <mergeCell ref="E253:E266"/>
    <mergeCell ref="F254:F265"/>
    <mergeCell ref="G255:G264"/>
    <mergeCell ref="H256:H263"/>
    <mergeCell ref="I257:I262"/>
    <mergeCell ref="P257:P262"/>
    <mergeCell ref="J258:J261"/>
    <mergeCell ref="Q258:Q261"/>
    <mergeCell ref="K259:K260"/>
    <mergeCell ref="Z259:Z260"/>
    <mergeCell ref="AA259:AA260"/>
    <mergeCell ref="AB259:AB260"/>
    <mergeCell ref="AC259:AC260"/>
    <mergeCell ref="AU273:AU275"/>
    <mergeCell ref="AH273:AH274"/>
    <mergeCell ref="AI273:AI274"/>
    <mergeCell ref="AJ273:AJ274"/>
    <mergeCell ref="AK273:AK274"/>
    <mergeCell ref="V272:AC272"/>
    <mergeCell ref="AD272:AT272"/>
    <mergeCell ref="V267:AC267"/>
    <mergeCell ref="AD267:AT267"/>
    <mergeCell ref="V268:AC268"/>
    <mergeCell ref="AD268:AT268"/>
    <mergeCell ref="V269:AC269"/>
    <mergeCell ref="AD269:AT269"/>
    <mergeCell ref="V270:AC270"/>
    <mergeCell ref="AD270:AT270"/>
    <mergeCell ref="V271:AC271"/>
    <mergeCell ref="AD271:AT271"/>
    <mergeCell ref="E267:E280"/>
    <mergeCell ref="F268:F279"/>
    <mergeCell ref="G269:G278"/>
    <mergeCell ref="H270:H277"/>
    <mergeCell ref="I271:I276"/>
    <mergeCell ref="P271:P276"/>
    <mergeCell ref="J272:J275"/>
    <mergeCell ref="Q272:Q275"/>
    <mergeCell ref="K273:K274"/>
    <mergeCell ref="Z273:Z274"/>
    <mergeCell ref="AA273:AA274"/>
    <mergeCell ref="AB273:AB274"/>
    <mergeCell ref="AC273:AC274"/>
    <mergeCell ref="AU287:AU289"/>
    <mergeCell ref="AH287:AH288"/>
    <mergeCell ref="AI287:AI288"/>
    <mergeCell ref="AJ287:AJ288"/>
    <mergeCell ref="AK287:AK288"/>
    <mergeCell ref="V286:AC286"/>
    <mergeCell ref="AD286:AT286"/>
    <mergeCell ref="V281:AC281"/>
    <mergeCell ref="AD281:AT281"/>
    <mergeCell ref="V282:AC282"/>
    <mergeCell ref="AD282:AT282"/>
    <mergeCell ref="V283:AC283"/>
    <mergeCell ref="AD283:AT283"/>
    <mergeCell ref="V284:AC284"/>
    <mergeCell ref="AD284:AT284"/>
    <mergeCell ref="V285:AC285"/>
    <mergeCell ref="AD285:AT285"/>
    <mergeCell ref="E281:E294"/>
    <mergeCell ref="F282:F293"/>
    <mergeCell ref="G283:G292"/>
    <mergeCell ref="H284:H291"/>
    <mergeCell ref="I285:I290"/>
    <mergeCell ref="P285:P290"/>
    <mergeCell ref="J286:J289"/>
    <mergeCell ref="Q286:Q289"/>
    <mergeCell ref="K287:K288"/>
    <mergeCell ref="Z287:Z288"/>
    <mergeCell ref="AA287:AA288"/>
    <mergeCell ref="AB287:AB288"/>
    <mergeCell ref="AC287:AC28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 ref="AP105:AP106"/>
    <mergeCell ref="AQ105:AQ106"/>
    <mergeCell ref="AR105:AR106"/>
    <mergeCell ref="AS105:AS106"/>
    <mergeCell ref="AP119:AP120"/>
    <mergeCell ref="AQ119:AQ120"/>
    <mergeCell ref="AR119:AR120"/>
    <mergeCell ref="AS119:AS120"/>
    <mergeCell ref="AP133:AP134"/>
    <mergeCell ref="AQ133:AQ134"/>
    <mergeCell ref="AR133:AR134"/>
    <mergeCell ref="AS133:AS134"/>
    <mergeCell ref="AP147:AP148"/>
    <mergeCell ref="AQ147:AQ148"/>
    <mergeCell ref="AR147:AR148"/>
    <mergeCell ref="AS147:AS148"/>
    <mergeCell ref="AP161:AP162"/>
    <mergeCell ref="AQ161:AQ162"/>
    <mergeCell ref="AR161:AR162"/>
    <mergeCell ref="AS161:AS162"/>
    <mergeCell ref="AP175:AP176"/>
    <mergeCell ref="AQ175:AQ176"/>
    <mergeCell ref="AR175:AR176"/>
    <mergeCell ref="AS175:AS176"/>
    <mergeCell ref="AP189:AP190"/>
    <mergeCell ref="AQ189:AQ190"/>
    <mergeCell ref="AR189:AR190"/>
    <mergeCell ref="AS189:AS190"/>
    <mergeCell ref="AP203:AP204"/>
    <mergeCell ref="AQ203:AQ204"/>
    <mergeCell ref="AR203:AR204"/>
    <mergeCell ref="AS203:AS204"/>
    <mergeCell ref="AP217:AP218"/>
    <mergeCell ref="AQ217:AQ218"/>
    <mergeCell ref="AR217:AR218"/>
    <mergeCell ref="AS217:AS218"/>
    <mergeCell ref="AP231:AP232"/>
    <mergeCell ref="AQ231:AQ232"/>
    <mergeCell ref="AR231:AR232"/>
    <mergeCell ref="AS231:AS232"/>
    <mergeCell ref="AP245:AP246"/>
    <mergeCell ref="AQ245:AQ246"/>
    <mergeCell ref="AR245:AR246"/>
    <mergeCell ref="AS245:AS246"/>
    <mergeCell ref="AP259:AP260"/>
    <mergeCell ref="AQ259:AQ260"/>
    <mergeCell ref="AR259:AR260"/>
    <mergeCell ref="AS259:AS260"/>
    <mergeCell ref="AP273:AP274"/>
    <mergeCell ref="AQ273:AQ274"/>
    <mergeCell ref="AR273:AR274"/>
    <mergeCell ref="AS273:AS274"/>
    <mergeCell ref="AP287:AP288"/>
    <mergeCell ref="AQ287:AQ288"/>
    <mergeCell ref="AR287:AR288"/>
    <mergeCell ref="AS287:AS288"/>
  </mergeCells>
  <dataValidations count="8">
    <dataValidation allowBlank="1" promptTitle="checkPeriodRange" sqref="Y65824 Y131360 Y196896 Y262432 Y327968 Y393504 Y459040 Y524576 Y590112 Y655648 Y721184 Y786720 Y852256 Y917792 Y983328 Y9 AG65824 AG131360 AG196896 AG262432 AG327968 AG393504 AG459040 AG524576 AG590112 AG655648 AG721184 AG786720 AG852256 AG917792 AG983328 AG9 AG50 AG18 Y50 Y64 AG64 Y78 AG78 Y92 AG92 Y106 AG106 Y120 AG120 Y134 AG134 Y148 AG148 Y162 AG162 Y176 AG176 Y190 AG190 Y204 AG204 Y218 AG218 Y232 AG232 Y246 AG246 Y260 AG260 Y274 AG274 Y288 AG288 AO9 AO50 AO64 AO78 AO92 AO106 AO120 AO134 AO148 AO162 AO176 AO190 AO204 AO218 AO232 AO246 AO260 AO274 AO288"/>
    <dataValidation allowBlank="1" showInputMessage="1" showErrorMessage="1" prompt="Для выбора выполните двойной щелчок левой клавиши мыши по соответствующей ячейке." sqref="AA65823 AA131359 AA196895 AA262431 AA327967 AA393503 AA459039 AA524575 AA590111 AA655647 AA721183 AA786719 AA852255 AA917791 AA983327 AC131359 AC459039 AC196895 AC262431 AC327967 AC393503 AC524575 AC590111 AC655647 AC721183 AC786719 AC852255 AC917791 AC983327 AC65823 AI65823 AI131359 AI196895 AI262431 AI327967 AI393503 AI459039 AI524575 AI590111 AI655647 AI721183 AI786719 AI852255 AI917791 AI983327 AK327967:AS327967 AK393503:AS393503 AK49 AQ49 AS49 AK524575:AS524575 AK8 AQ8 AS8 AK590111:AS590111 AK655647:AS655647 AK17 AK721183:AS721183 AK786719:AS786719 AK852255:AS852255 AK917791:AS917791 AK983327:AS983327 AK65823:AS65823 AK131359:AS131359 AI49 AK459039:AS459039 AI8 AC8 AA8 AI17 AK196895:AS196895 AA49 AC49 AK262431:AS262431 AA63 AC63 AI63 AK63 AQ63 AS63 AA77 AC77 AI77 AK77 AQ77 AS77 AA91 AC91 AI91 AK91 AQ91 AS91 AA105 AC105 AI105 AK105 AQ105 AS105 AA119 AC119 AI119 AK119 AQ119 AS119 AA133 AC133 AI133 AK133 AQ133 AS133 AA147 AC147 AI147 AK147 AQ147 AS147 AA161 AC161 AI161 AK161 AQ161 AS161 AA175 AC175 AI175 AK175 AQ175 AS175 AA189 AC189 AI189 AK189 AQ189 AS189 AA203 AC203 AI203 AK203 AQ203 AS203 AA217 AC217 AI217 AK217 AQ217 AS217 AA231 AC231 AI231 AK231 AQ231 AS231 AA245 AC245 AI245 AK245 AQ245 AS245 AA259 AC259 AI259 AK259 AQ259 AS259 AA273 AC273 AI273 AK273 AQ273 AS273 AA287 AC287 AI287 AK287 AQ287 AS28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823 Z131359 Z196895 Z262431 Z327967 Z393503 Z459039 Z524575 Z590111 Z655647 Z721183 Z786719 Z852255 Z917791 Z983327 AB65823 AB131359 AB196895 AB262431 AB327967 AB393503 AB459039 AB524575 AB590111 AB655647 AB721183 AB786719 AB852255 AB917791 AB983327 Z8 AH65823 AH131359 AH196895 AH262431 AH327967 AH393503 AH459039 AH524575 AH590111 AH655647 AH721183 AH786719 AH852255 AH917791 AH983327 AJ65823 AJ131359 AJ196895 AJ262431 AJ327967 AJ393503 AJ459039 AJ524575 AJ590111 AJ655647 AJ721183 AJ786719 AJ852255 AJ917791 AJ983327 AJ49 AH49 AH8 AJ8 AB8 AH17 AJ17 Z49 AB49 Z63 AB63 AH63 AJ63 Z77 AB77 AH77 AJ77 Z91 AB91 AH91 AJ91 Z105 AB105 AH105 AJ105 Z119 AB119 AH119 AJ119 Z133 AB133 AH133 AJ133 Z147 AB147 AH147 AJ147 Z161 AB161 AH161 AJ161 Z175 AB175 AH175 AJ175 Z189 AB189 AH189 AJ189 Z203 AB203 AH203 AJ203 Z217 AB217 AH217 AJ217 Z231 AB231 AH231 AJ231 Z245 AB245 AH245 AJ245 Z259 AB259 AH259 AJ259 Z273 AB273 AH273 AJ273 Z287 AB287 AH287 AJ287 AP8 AR8 AP49 AR49 AP63 AR63 AP77 AR77 AP91 AR91 AP105 AR105 AP119 AR119 AP133 AR133 AP147 AR147 AP161 AR161 AP175 AR175 AP189 AR189 AP203 AR203 AP217 AR217 AP231 AR231 AP245 AR245 AP259 AR259 AP273 AR273 AP287 AR287"/>
    <dataValidation type="list" allowBlank="1" showInputMessage="1" showErrorMessage="1" errorTitle="Ошибка" error="Выберите значение из списка" sqref="T65823 T131359 T196895 T262431 T327967 T393503 T459039 T524575 T590111 T655647 T721183 T786719 T852255 T917791 T983327">
      <formula1>kind_of_heat_transfer</formula1>
    </dataValidation>
    <dataValidation type="textLength" operator="lessThanOrEqual" allowBlank="1" showInputMessage="1" showErrorMessage="1" errorTitle="Ошибка" error="Допускается ввод не более 900 символов!" sqref="AU65817:AU65824 AU131353:AU131360 AU196889:AU196896 AU262425:AU262432 AU327961:AU327968 AU393497:AU393504 AU459033:AU459040 AU524569:AU524576 AU590105:AU590112 AU655641:AU655648 AU721177:AU721184 AU786713:AU786720 AU852249:AU852256 AU917785:AU917792 AU983321:AU983328">
      <formula1>900</formula1>
    </dataValidation>
    <dataValidation type="list" allowBlank="1" showInputMessage="1" showErrorMessage="1" errorTitle="Ошибка" error="Выберите значение из списка" sqref="V983325:W983325 V65821:W65821 V131357:W131357 V196893:W196893 V262429:W262429 V327965:W327965 V393501:W393501 V459037:W459037 V524573:W524573 V590109:W590109 V655645:W655645 V721181:W721181 V786717:W786717 V852253:W852253 V917789:W917789 AD983325:AE983325 AD65821:AE65821 AD131357:AE131357 AD196893:AE196893 AD262429:AE262429 AD327965:AE327965 AD393501:AE393501 AD459037:AE459037 AD524573:AE524573 AD590109:AE590109 AD655645:AE655645 AD721181:AE721181 AD786717:AE786717 AD852253:AE852253 AD917789:AE917789">
      <formula1>kind_of_scheme_in</formula1>
    </dataValidation>
    <dataValidation allowBlank="1" sqref="S131361:AU131367 S196897:AU196903 S262433:AU262439 S327969:AU327975 S393505:AU393511 S459041:AU459047 S524577:AU524583 S590113:AU590119 S655649:AU655655 S721185:AU721191 S786721:AU786727 S852257:AU852263 S917793:AU917799 S983329:AU983335 S65825:AU65831"/>
    <dataValidation type="list" allowBlank="1" showInputMessage="1" errorTitle="Ошибка" error="Выберите значение из списка" prompt="Выберите значение из списка" sqref="V983326:AT983326 V65822:AT65822 V131358:AT131358 V196894:AT196894 V262430:AT262430 V327966:AT327966 V393502:AT393502 V459038:AT459038 V524574:AT524574 V590110:AT590110 V655646:AT655646 V721182:AT721182 V786718:AT786718 V852254:AT852254 V917790:AT91779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CCD92-DF2E-D49C-2465-0.38FDD8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205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549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550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551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552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553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554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555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556</v>
      </c>
      <c r="M6" s="1637"/>
      <c r="P6" s="2259">
        <v>1</v>
      </c>
      <c r="Q6" s="1956"/>
      <c r="R6" s="358"/>
      <c r="S6" s="1960">
        <f>$I6</f>
      </c>
      <c r="T6" s="287" t="s">
        <v>557</v>
      </c>
      <c r="U6" s="302"/>
      <c r="V6" s="2247"/>
      <c r="W6" s="2248"/>
      <c r="X6" s="2248"/>
      <c r="Y6" s="2248"/>
      <c r="Z6" s="2248"/>
      <c r="AA6" s="2248"/>
      <c r="AB6" s="2248"/>
      <c r="AC6" s="2249"/>
      <c r="AD6" s="2247"/>
      <c r="AE6" s="2248"/>
      <c r="AF6" s="2248"/>
      <c r="AG6" s="2248"/>
      <c r="AH6" s="2248"/>
      <c r="AI6" s="2248"/>
      <c r="AJ6" s="2248"/>
      <c r="AK6" s="2248"/>
      <c r="AL6" s="2249"/>
      <c r="AM6" s="1260" t="s">
        <v>558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559</v>
      </c>
      <c r="M7" s="1637"/>
      <c r="N7" s="1633"/>
      <c r="P7" s="2259"/>
      <c r="Q7" s="2259">
        <v>1</v>
      </c>
      <c r="R7" s="359"/>
      <c r="S7" s="1960">
        <f>$J7</f>
      </c>
      <c r="T7" s="288" t="s">
        <v>560</v>
      </c>
      <c r="U7" s="302"/>
      <c r="V7" s="2247"/>
      <c r="W7" s="2248"/>
      <c r="X7" s="2248"/>
      <c r="Y7" s="2248"/>
      <c r="Z7" s="2248"/>
      <c r="AA7" s="2248"/>
      <c r="AB7" s="2248"/>
      <c r="AC7" s="2249"/>
      <c r="AD7" s="2247"/>
      <c r="AE7" s="2248"/>
      <c r="AF7" s="2248"/>
      <c r="AG7" s="2248"/>
      <c r="AH7" s="2248"/>
      <c r="AI7" s="2248"/>
      <c r="AJ7" s="2248"/>
      <c r="AK7" s="2248"/>
      <c r="AL7" s="2249"/>
      <c r="AM7" s="1260" t="s">
        <v>561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562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563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564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565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566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244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567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568</v>
      </c>
      <c r="P22" s="1364"/>
      <c r="Q22" s="1373"/>
      <c r="R22" s="1373"/>
      <c r="S22" s="731"/>
      <c r="T22" s="1368" t="s">
        <v>569</v>
      </c>
      <c r="AA22" s="597" t="s">
        <v>570</v>
      </c>
      <c r="AC22" s="597" t="s">
        <v>571</v>
      </c>
      <c r="AD22" s="1368" t="s">
        <v>569</v>
      </c>
      <c r="AI22" s="597" t="s">
        <v>572</v>
      </c>
      <c r="AK22" s="597" t="s">
        <v>571</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ценового и тарифного регулирования</v>
      </c>
      <c r="W29" s="2253"/>
      <c r="X29" s="2253"/>
      <c r="Y29" s="2253"/>
      <c r="Z29" s="2253"/>
      <c r="AA29" s="2253"/>
      <c r="AB29" s="2253"/>
      <c r="AC29" s="1637"/>
      <c r="AD29" s="2253" t="str">
        <f>IF(TITLE_NAME_OR_PR_CHANGE="",IF(TITLE_NAME_OR_PR="","",TITLE_NAME_OR_PR),TITLE_NAME_OR_PR_CHANGE)</f>
        <v>Комитет ценового и тарифного регулирования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573</v>
      </c>
      <c r="T30" s="2252"/>
      <c r="U30" s="1374"/>
      <c r="V30" s="2266" t="str">
        <f>IF(TITLE_DATE_PR_CHANGE="",IF(TITLE_DATE_PR="","",TITLE_DATE_PR),TITLE_DATE_PR_CHANGE)</f>
        <v>46015</v>
      </c>
      <c r="W30" s="2266"/>
      <c r="X30" s="2266"/>
      <c r="Y30" s="2266"/>
      <c r="Z30" s="2266"/>
      <c r="AA30" s="2266"/>
      <c r="AB30" s="2266"/>
      <c r="AC30" s="1637"/>
      <c r="AD30" s="2266" t="str">
        <f>IF(TITLE_DATE_PR_CHANGE="",IF(TITLE_DATE_PR="","",TITLE_DATE_PR),TITLE_DATE_PR_CHANGE)</f>
        <v>46015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574</v>
      </c>
      <c r="T31" s="2252"/>
      <c r="U31" s="1374"/>
      <c r="V31" s="2253" t="str">
        <f>IF(TITLE_NUMBER_PR_CHANGE="",IF(TITLE_NUMBER_PR="","",TITLE_NUMBER_PR),TITLE_NUMBER_PR_CHANGE)</f>
        <v>813</v>
      </c>
      <c r="W31" s="2253"/>
      <c r="X31" s="2253"/>
      <c r="Y31" s="2253"/>
      <c r="Z31" s="2253"/>
      <c r="AA31" s="2253"/>
      <c r="AB31" s="2253"/>
      <c r="AC31" s="1637"/>
      <c r="AD31" s="2253" t="str">
        <f>IF(TITLE_NUMBER_PR_CHANGE="",IF(TITLE_NUMBER_PR="","",TITLE_NUMBER_PR),TITLE_NUMBER_PR_CHANGE)</f>
        <v>813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1637"/>
      <c r="AD32" s="2253" t="str">
        <f>IF(TITLE_IST_PUB_CHANGE="",IF(TITLE_IST_PUB="","",TITLE_IST_PUB),TITLE_IST_PUB_CHANGE)</f>
        <v>Сайт Правительства Самарской области</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575</v>
      </c>
      <c r="T34" s="2252"/>
      <c r="U34" s="1374"/>
      <c r="V34" s="2266" t="str">
        <f>IF(TITLE_DATE_PR_CHANGE="",IF(TITLE_DATE_PR="","",TITLE_DATE_PR),TITLE_DATE_PR_CHANGE)</f>
        <v>46015</v>
      </c>
      <c r="W34" s="2266"/>
      <c r="X34" s="2266"/>
      <c r="Y34" s="2266"/>
      <c r="Z34" s="2266"/>
      <c r="AA34" s="2266"/>
      <c r="AB34" s="2266"/>
      <c r="AC34" s="1637"/>
      <c r="AD34" s="2266" t="str">
        <f>IF(TITLE_DATE_PR_CHANGE="",IF(TITLE_DATE_PR="","",TITLE_DATE_PR),TITLE_DATE_PR_CHANGE)</f>
        <v>46015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576</v>
      </c>
      <c r="T35" s="2252"/>
      <c r="U35" s="1374"/>
      <c r="V35" s="2253" t="str">
        <f>IF(TITLE_NUMBER_PR_CHANGE="",IF(TITLE_NUMBER_PR="","",TITLE_NUMBER_PR),TITLE_NUMBER_PR_CHANGE)</f>
        <v>813</v>
      </c>
      <c r="W35" s="2253"/>
      <c r="X35" s="2253"/>
      <c r="Y35" s="2253"/>
      <c r="Z35" s="2253"/>
      <c r="AA35" s="2253"/>
      <c r="AB35" s="2253"/>
      <c r="AC35" s="1637"/>
      <c r="AD35" s="2253" t="str">
        <f>IF(TITLE_NUMBER_PR_CHANGE="",IF(TITLE_NUMBER_PR="","",TITLE_NUMBER_PR),TITLE_NUMBER_PR_CHANGE)</f>
        <v>813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577</v>
      </c>
      <c r="AD36" s="1637"/>
      <c r="AE36" s="1637"/>
      <c r="AF36" s="1637"/>
      <c r="AG36" s="1637"/>
      <c r="AH36" s="1637"/>
      <c r="AI36" s="1637"/>
      <c r="AJ36" s="1637"/>
      <c r="AK36" s="1644" t="s">
        <v>577</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453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454</v>
      </c>
      <c r="AS38" s="1633">
        <v>14</v>
      </c>
    </row>
    <row customHeight="1" ht="15">
      <c r="Q39" s="378"/>
      <c r="R39" s="378"/>
      <c r="S39" s="2275" t="s">
        <v>92</v>
      </c>
      <c r="T39" s="2211" t="s">
        <v>578</v>
      </c>
      <c r="U39" s="339"/>
      <c r="V39" s="2276" t="s">
        <v>579</v>
      </c>
      <c r="W39" s="2277"/>
      <c r="X39" s="2277"/>
      <c r="Y39" s="2277"/>
      <c r="Z39" s="2277"/>
      <c r="AA39" s="2277"/>
      <c r="AB39" s="2278"/>
      <c r="AC39" s="2279" t="s">
        <v>580</v>
      </c>
      <c r="AD39" s="2276" t="s">
        <v>579</v>
      </c>
      <c r="AE39" s="2277"/>
      <c r="AF39" s="2277"/>
      <c r="AG39" s="2277"/>
      <c r="AH39" s="2277"/>
      <c r="AI39" s="2277"/>
      <c r="AJ39" s="2278"/>
      <c r="AK39" s="2279" t="s">
        <v>581</v>
      </c>
      <c r="AL39" s="2282" t="s">
        <v>582</v>
      </c>
      <c r="AM39" s="2129"/>
      <c r="AS39" s="1633">
        <v>14</v>
      </c>
    </row>
    <row customHeight="1" ht="36">
      <c r="Q40" s="378"/>
      <c r="R40" s="378"/>
      <c r="S40" s="2275"/>
      <c r="T40" s="2211"/>
      <c r="U40" s="1033"/>
      <c r="V40" s="2262" t="s">
        <v>583</v>
      </c>
      <c r="W40" s="2285" t="s">
        <v>584</v>
      </c>
      <c r="X40" s="2264" t="s">
        <v>585</v>
      </c>
      <c r="Y40" s="2265"/>
      <c r="Z40" s="2264" t="s">
        <v>598</v>
      </c>
      <c r="AA40" s="2271"/>
      <c r="AB40" s="2265"/>
      <c r="AC40" s="2280"/>
      <c r="AD40" s="2262" t="s">
        <v>583</v>
      </c>
      <c r="AE40" s="2285" t="s">
        <v>584</v>
      </c>
      <c r="AF40" s="2264" t="s">
        <v>585</v>
      </c>
      <c r="AG40" s="2265"/>
      <c r="AH40" s="2264" t="s">
        <v>586</v>
      </c>
      <c r="AI40" s="2271"/>
      <c r="AJ40" s="2265"/>
      <c r="AK40" s="2280"/>
      <c r="AL40" s="2283"/>
      <c r="AM40" s="2129"/>
      <c r="AS40" s="1633">
        <v>34</v>
      </c>
    </row>
    <row customHeight="1" ht="36">
      <c r="A41" s="1268"/>
      <c r="B41" s="1268" t="s">
        <v>217</v>
      </c>
      <c r="C41" s="1268" t="s">
        <v>218</v>
      </c>
      <c r="D41" s="1268" t="s">
        <v>219</v>
      </c>
      <c r="E41" s="1312" t="s">
        <v>587</v>
      </c>
      <c r="F41" s="1312" t="s">
        <v>588</v>
      </c>
      <c r="G41" s="1312" t="s">
        <v>589</v>
      </c>
      <c r="H41" s="1312" t="s">
        <v>590</v>
      </c>
      <c r="I41" s="1312" t="s">
        <v>591</v>
      </c>
      <c r="J41" s="1312" t="s">
        <v>592</v>
      </c>
      <c r="K41" s="1312" t="s">
        <v>593</v>
      </c>
      <c r="L41" s="1312" t="s">
        <v>568</v>
      </c>
      <c r="Q41" s="378"/>
      <c r="R41" s="378"/>
      <c r="S41" s="2275"/>
      <c r="T41" s="2211"/>
      <c r="U41" s="304"/>
      <c r="V41" s="2263"/>
      <c r="W41" s="2286"/>
      <c r="X41" s="1940" t="s">
        <v>594</v>
      </c>
      <c r="Y41" s="1940" t="s">
        <v>595</v>
      </c>
      <c r="Z41" s="1940" t="s">
        <v>596</v>
      </c>
      <c r="AA41" s="2272" t="s">
        <v>597</v>
      </c>
      <c r="AB41" s="2273"/>
      <c r="AC41" s="2281"/>
      <c r="AD41" s="2263"/>
      <c r="AE41" s="2286"/>
      <c r="AF41" s="1940" t="s">
        <v>594</v>
      </c>
      <c r="AG41" s="1940" t="s">
        <v>595</v>
      </c>
      <c r="AH41" s="1940" t="s">
        <v>596</v>
      </c>
      <c r="AI41" s="2272" t="s">
        <v>597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194</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365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205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365</v>
      </c>
      <c r="B44" s="1269" t="s">
        <v>366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550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551</v>
      </c>
      <c r="AO44" s="1626"/>
      <c r="AP44" s="1626" t="str">
        <f>IF(T44="","",T44)</f>
        <v>Территория действия тарифа</v>
      </c>
      <c r="AQ44" s="1626"/>
      <c r="AR44" s="1626"/>
      <c r="AS44" s="1633">
        <v>21</v>
      </c>
    </row>
    <row customHeight="1" ht="24">
      <c r="A45" s="1269" t="s">
        <v>365</v>
      </c>
      <c r="B45" s="1269" t="s">
        <v>366</v>
      </c>
      <c r="C45" s="1269" t="s">
        <v>367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552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553</v>
      </c>
      <c r="AO45" s="1626"/>
      <c r="AP45" s="1626" t="str">
        <f>IF(T45="","",T45)</f>
        <v>Наименование системы теплоснабжения </v>
      </c>
      <c r="AQ45" s="1626"/>
      <c r="AR45" s="1626"/>
      <c r="AS45" s="1633">
        <v>23</v>
      </c>
    </row>
    <row customHeight="1" ht="21.75">
      <c r="A46" s="1269" t="s">
        <v>365</v>
      </c>
      <c r="B46" s="1269" t="s">
        <v>366</v>
      </c>
      <c r="C46" s="1269" t="s">
        <v>367</v>
      </c>
      <c r="D46" s="1269" t="s">
        <v>368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554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555</v>
      </c>
      <c r="AO46" s="1626"/>
      <c r="AP46" s="1626" t="str">
        <f>IF(T46="","",T46)</f>
        <v>Источник тепловой энергии  </v>
      </c>
      <c r="AQ46" s="1626"/>
      <c r="AR46" s="1626"/>
      <c r="AS46" s="1633">
        <v>21</v>
      </c>
    </row>
    <row customHeight="1" ht="49.5">
      <c r="A47" s="1269" t="s">
        <v>365</v>
      </c>
      <c r="B47" s="1269" t="s">
        <v>366</v>
      </c>
      <c r="C47" s="1269" t="s">
        <v>367</v>
      </c>
      <c r="D47" s="1269" t="s">
        <v>368</v>
      </c>
      <c r="E47" s="2292"/>
      <c r="F47" s="2292"/>
      <c r="G47" s="2292"/>
      <c r="H47" s="2292"/>
      <c r="I47" s="2129" t="str">
        <f>S46&amp;".1"</f>
        <v>....1</v>
      </c>
      <c r="J47" s="1269"/>
      <c r="K47" s="1269"/>
      <c r="L47" s="1312" t="s">
        <v>556</v>
      </c>
      <c r="P47" s="2259">
        <v>1</v>
      </c>
      <c r="Q47" s="1956"/>
      <c r="R47" s="358"/>
      <c r="S47" s="1960" t="str">
        <f>$I47</f>
        <v>....1</v>
      </c>
      <c r="T47" s="287" t="s">
        <v>557</v>
      </c>
      <c r="U47" s="302"/>
      <c r="V47" s="2247"/>
      <c r="W47" s="2248"/>
      <c r="X47" s="2248"/>
      <c r="Y47" s="2248"/>
      <c r="Z47" s="2248"/>
      <c r="AA47" s="2248"/>
      <c r="AB47" s="2248"/>
      <c r="AC47" s="2249"/>
      <c r="AD47" s="2247"/>
      <c r="AE47" s="2248"/>
      <c r="AF47" s="2248"/>
      <c r="AG47" s="2248"/>
      <c r="AH47" s="2248"/>
      <c r="AI47" s="2248"/>
      <c r="AJ47" s="2248"/>
      <c r="AK47" s="2248"/>
      <c r="AL47" s="2249"/>
      <c r="AM47" s="1260" t="s">
        <v>558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365</v>
      </c>
      <c r="B48" s="1269" t="s">
        <v>366</v>
      </c>
      <c r="C48" s="1269" t="s">
        <v>367</v>
      </c>
      <c r="D48" s="1269" t="s">
        <v>368</v>
      </c>
      <c r="E48" s="2292"/>
      <c r="F48" s="2292"/>
      <c r="G48" s="2292"/>
      <c r="H48" s="2292"/>
      <c r="I48" s="2103"/>
      <c r="J48" s="2129" t="str">
        <f>I47&amp;".1"</f>
        <v>....1.1</v>
      </c>
      <c r="K48" s="1269"/>
      <c r="L48" s="1312" t="s">
        <v>559</v>
      </c>
      <c r="P48" s="2259"/>
      <c r="Q48" s="2259">
        <v>1</v>
      </c>
      <c r="R48" s="359"/>
      <c r="S48" s="1960" t="str">
        <f>$J48</f>
        <v>....1.1</v>
      </c>
      <c r="T48" s="288" t="s">
        <v>560</v>
      </c>
      <c r="U48" s="302"/>
      <c r="V48" s="2247"/>
      <c r="W48" s="2248"/>
      <c r="X48" s="2248"/>
      <c r="Y48" s="2248"/>
      <c r="Z48" s="2248"/>
      <c r="AA48" s="2248"/>
      <c r="AB48" s="2248"/>
      <c r="AC48" s="2249"/>
      <c r="AD48" s="2247"/>
      <c r="AE48" s="2248"/>
      <c r="AF48" s="2248"/>
      <c r="AG48" s="2248"/>
      <c r="AH48" s="2248"/>
      <c r="AI48" s="2248"/>
      <c r="AJ48" s="2248"/>
      <c r="AK48" s="2248"/>
      <c r="AL48" s="2249"/>
      <c r="AM48" s="1260" t="s">
        <v>561</v>
      </c>
      <c r="AO48" s="1626"/>
      <c r="AP48" s="1626" t="str">
        <f>IF(T48="","",T48)</f>
        <v>Группа потребителей</v>
      </c>
      <c r="AQ48" s="1626"/>
      <c r="AR48" s="1626"/>
      <c r="AS48" s="1633">
        <v>21</v>
      </c>
    </row>
    <row customHeight="1" ht="21.75">
      <c r="A49" s="1269" t="s">
        <v>365</v>
      </c>
      <c r="B49" s="1269" t="s">
        <v>366</v>
      </c>
      <c r="C49" s="1269" t="s">
        <v>367</v>
      </c>
      <c r="D49" s="1269" t="s">
        <v>368</v>
      </c>
      <c r="E49" s="2292"/>
      <c r="F49" s="2292"/>
      <c r="G49" s="2292"/>
      <c r="H49" s="2292"/>
      <c r="I49" s="2103"/>
      <c r="J49" s="2103"/>
      <c r="K49" s="2129" t="str">
        <f>J48&amp;".1"</f>
        <v>....1.1.1</v>
      </c>
      <c r="L49" s="1312" t="s">
        <v>562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563</v>
      </c>
      <c r="AN49" s="1638">
        <f>STRCHECKDATE(V50:AL50)</f>
      </c>
      <c r="AO49" s="1626"/>
      <c r="AP49" s="1626" t="str">
        <f>IF(T49="","",T49)</f>
        <v/>
      </c>
      <c r="AQ49" s="1626"/>
      <c r="AR49" s="1626"/>
      <c r="AS49" s="1633">
        <v>21</v>
      </c>
    </row>
    <row customHeight="1" ht="0.75">
      <c r="A50" s="1269" t="s">
        <v>365</v>
      </c>
      <c r="B50" s="1269" t="s">
        <v>366</v>
      </c>
      <c r="C50" s="1269" t="s">
        <v>367</v>
      </c>
      <c r="D50" s="1269" t="s">
        <v>368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365</v>
      </c>
      <c r="B51" s="1269" t="s">
        <v>366</v>
      </c>
      <c r="C51" s="1269" t="s">
        <v>367</v>
      </c>
      <c r="D51" s="1269" t="s">
        <v>368</v>
      </c>
      <c r="E51" s="2292"/>
      <c r="F51" s="2292"/>
      <c r="G51" s="2292"/>
      <c r="H51" s="2292"/>
      <c r="I51" s="2103"/>
      <c r="J51" s="2129"/>
      <c r="K51" s="1269"/>
      <c r="L51" s="1312"/>
      <c r="P51" s="2259"/>
      <c r="Q51" s="2259"/>
      <c r="R51" s="358"/>
      <c r="S51" s="1280"/>
      <c r="T51" s="290" t="s">
        <v>564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365</v>
      </c>
      <c r="B52" s="1269" t="s">
        <v>366</v>
      </c>
      <c r="C52" s="1269" t="s">
        <v>367</v>
      </c>
      <c r="D52" s="1269" t="s">
        <v>368</v>
      </c>
      <c r="E52" s="2292"/>
      <c r="F52" s="2292"/>
      <c r="G52" s="2292"/>
      <c r="H52" s="2292"/>
      <c r="I52" s="2129"/>
      <c r="J52" s="1269"/>
      <c r="K52" s="1269"/>
      <c r="L52" s="1312"/>
      <c r="P52" s="2259"/>
      <c r="Q52" s="1956"/>
      <c r="R52" s="358"/>
      <c r="S52" s="1280"/>
      <c r="T52" s="289" t="s">
        <v>565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365</v>
      </c>
      <c r="B53" s="1269" t="s">
        <v>366</v>
      </c>
      <c r="C53" s="1269" t="s">
        <v>367</v>
      </c>
      <c r="D53" s="1269" t="s">
        <v>368</v>
      </c>
      <c r="E53" s="2292"/>
      <c r="F53" s="2292"/>
      <c r="G53" s="2292"/>
      <c r="H53" s="2291"/>
      <c r="I53" s="1269"/>
      <c r="J53" s="1269"/>
      <c r="K53" s="1269"/>
      <c r="L53" s="1312"/>
      <c r="M53" s="1612"/>
      <c r="N53" s="1612"/>
      <c r="O53" s="1637"/>
      <c r="P53" s="362"/>
      <c r="Q53" s="377"/>
      <c r="R53" s="357"/>
      <c r="S53" s="1280"/>
      <c r="T53" s="367" t="s">
        <v>566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365</v>
      </c>
      <c r="B54" s="1377" t="s">
        <v>366</v>
      </c>
      <c r="C54" s="1377" t="s">
        <v>367</v>
      </c>
      <c r="D54" s="1376"/>
      <c r="E54" s="2292"/>
      <c r="F54" s="2292"/>
      <c r="G54" s="2291"/>
      <c r="H54" s="1376"/>
      <c r="I54" s="1376"/>
      <c r="J54" s="1376"/>
      <c r="K54" s="1376"/>
      <c r="L54" s="1379"/>
      <c r="M54" s="1380"/>
      <c r="N54" s="1380"/>
      <c r="O54" s="353"/>
      <c r="P54" s="1318"/>
      <c r="Q54" s="1319"/>
      <c r="R54" s="1318"/>
      <c r="S54" s="1324"/>
      <c r="T54" s="1327" t="s">
        <v>244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365</v>
      </c>
      <c r="B55" s="1377" t="s">
        <v>366</v>
      </c>
      <c r="C55" s="1376"/>
      <c r="D55" s="1376"/>
      <c r="E55" s="2292"/>
      <c r="F55" s="2291"/>
      <c r="G55" s="1376"/>
      <c r="H55" s="1376"/>
      <c r="I55" s="1376"/>
      <c r="J55" s="1376"/>
      <c r="K55" s="1376"/>
      <c r="L55" s="1379"/>
      <c r="M55" s="1381"/>
      <c r="N55" s="1381"/>
      <c r="O55" s="35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365</v>
      </c>
      <c r="B56" s="1377"/>
      <c r="C56" s="1377"/>
      <c r="D56" s="1377"/>
      <c r="E56" s="2291"/>
      <c r="F56" s="1377"/>
      <c r="G56" s="1377"/>
      <c r="H56" s="1377"/>
      <c r="I56" s="1377"/>
      <c r="J56" s="1377"/>
      <c r="K56" s="1377"/>
      <c r="L56" s="1383"/>
      <c r="M56" s="1381"/>
      <c r="N56" s="1381"/>
      <c r="O56" s="353"/>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315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E6573-92BE-15D7-9DFD-0.303C13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205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549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550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551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552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553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554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555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556</v>
      </c>
      <c r="M6" s="1637"/>
      <c r="P6" s="2259">
        <v>1</v>
      </c>
      <c r="Q6" s="1956"/>
      <c r="R6" s="358"/>
      <c r="S6" s="1960">
        <f>$I6</f>
      </c>
      <c r="T6" s="287" t="s">
        <v>557</v>
      </c>
      <c r="U6" s="302"/>
      <c r="V6" s="2247"/>
      <c r="W6" s="2248"/>
      <c r="X6" s="2248"/>
      <c r="Y6" s="2248"/>
      <c r="Z6" s="2248"/>
      <c r="AA6" s="2248"/>
      <c r="AB6" s="2248"/>
      <c r="AC6" s="2249"/>
      <c r="AD6" s="2247"/>
      <c r="AE6" s="2248"/>
      <c r="AF6" s="2248"/>
      <c r="AG6" s="2248"/>
      <c r="AH6" s="2248"/>
      <c r="AI6" s="2248"/>
      <c r="AJ6" s="2248"/>
      <c r="AK6" s="2248"/>
      <c r="AL6" s="2249"/>
      <c r="AM6" s="1260" t="s">
        <v>558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559</v>
      </c>
      <c r="M7" s="1637"/>
      <c r="N7" s="1633"/>
      <c r="P7" s="2259"/>
      <c r="Q7" s="2259">
        <v>1</v>
      </c>
      <c r="R7" s="359"/>
      <c r="S7" s="1960">
        <f>$J7</f>
      </c>
      <c r="T7" s="288" t="s">
        <v>560</v>
      </c>
      <c r="U7" s="302"/>
      <c r="V7" s="2247"/>
      <c r="W7" s="2248"/>
      <c r="X7" s="2248"/>
      <c r="Y7" s="2248"/>
      <c r="Z7" s="2248"/>
      <c r="AA7" s="2248"/>
      <c r="AB7" s="2248"/>
      <c r="AC7" s="2249"/>
      <c r="AD7" s="2247"/>
      <c r="AE7" s="2248"/>
      <c r="AF7" s="2248"/>
      <c r="AG7" s="2248"/>
      <c r="AH7" s="2248"/>
      <c r="AI7" s="2248"/>
      <c r="AJ7" s="2248"/>
      <c r="AK7" s="2248"/>
      <c r="AL7" s="2249"/>
      <c r="AM7" s="1260" t="s">
        <v>561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562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563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564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565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566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244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567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568</v>
      </c>
      <c r="P22" s="1364"/>
      <c r="Q22" s="1373"/>
      <c r="R22" s="1373"/>
      <c r="S22" s="731"/>
      <c r="T22" s="1368" t="s">
        <v>569</v>
      </c>
      <c r="AA22" s="597" t="s">
        <v>570</v>
      </c>
      <c r="AC22" s="597" t="s">
        <v>571</v>
      </c>
      <c r="AD22" s="1368" t="s">
        <v>569</v>
      </c>
      <c r="AI22" s="597" t="s">
        <v>572</v>
      </c>
      <c r="AK22" s="597" t="s">
        <v>571</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ценового и тарифного регулирования</v>
      </c>
      <c r="W29" s="2253"/>
      <c r="X29" s="2253"/>
      <c r="Y29" s="2253"/>
      <c r="Z29" s="2253"/>
      <c r="AA29" s="2253"/>
      <c r="AB29" s="2253"/>
      <c r="AC29" s="1637"/>
      <c r="AD29" s="2253" t="str">
        <f>IF(TITLE_NAME_OR_PR_CHANGE="",IF(TITLE_NAME_OR_PR="","",TITLE_NAME_OR_PR),TITLE_NAME_OR_PR_CHANGE)</f>
        <v>Комитет ценового и тарифного регулирования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573</v>
      </c>
      <c r="T30" s="2252"/>
      <c r="U30" s="1374"/>
      <c r="V30" s="2266" t="str">
        <f>IF(TITLE_DATE_PR_CHANGE="",IF(TITLE_DATE_PR="","",TITLE_DATE_PR),TITLE_DATE_PR_CHANGE)</f>
        <v>46015</v>
      </c>
      <c r="W30" s="2266"/>
      <c r="X30" s="2266"/>
      <c r="Y30" s="2266"/>
      <c r="Z30" s="2266"/>
      <c r="AA30" s="2266"/>
      <c r="AB30" s="2266"/>
      <c r="AC30" s="1637"/>
      <c r="AD30" s="2266" t="str">
        <f>IF(TITLE_DATE_PR_CHANGE="",IF(TITLE_DATE_PR="","",TITLE_DATE_PR),TITLE_DATE_PR_CHANGE)</f>
        <v>46015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574</v>
      </c>
      <c r="T31" s="2252"/>
      <c r="U31" s="1374"/>
      <c r="V31" s="2253" t="str">
        <f>IF(TITLE_NUMBER_PR_CHANGE="",IF(TITLE_NUMBER_PR="","",TITLE_NUMBER_PR),TITLE_NUMBER_PR_CHANGE)</f>
        <v>813</v>
      </c>
      <c r="W31" s="2253"/>
      <c r="X31" s="2253"/>
      <c r="Y31" s="2253"/>
      <c r="Z31" s="2253"/>
      <c r="AA31" s="2253"/>
      <c r="AB31" s="2253"/>
      <c r="AC31" s="1637"/>
      <c r="AD31" s="2253" t="str">
        <f>IF(TITLE_NUMBER_PR_CHANGE="",IF(TITLE_NUMBER_PR="","",TITLE_NUMBER_PR),TITLE_NUMBER_PR_CHANGE)</f>
        <v>813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1637"/>
      <c r="AD32" s="2253" t="str">
        <f>IF(TITLE_IST_PUB_CHANGE="",IF(TITLE_IST_PUB="","",TITLE_IST_PUB),TITLE_IST_PUB_CHANGE)</f>
        <v>Сайт Правительства Самарской области</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575</v>
      </c>
      <c r="T34" s="2252"/>
      <c r="U34" s="1374"/>
      <c r="V34" s="2266" t="str">
        <f>IF(TITLE_DATE_PR_CHANGE="",IF(TITLE_DATE_PR="","",TITLE_DATE_PR),TITLE_DATE_PR_CHANGE)</f>
        <v>46015</v>
      </c>
      <c r="W34" s="2266"/>
      <c r="X34" s="2266"/>
      <c r="Y34" s="2266"/>
      <c r="Z34" s="2266"/>
      <c r="AA34" s="2266"/>
      <c r="AB34" s="2266"/>
      <c r="AC34" s="1637"/>
      <c r="AD34" s="2266" t="str">
        <f>IF(TITLE_DATE_PR_CHANGE="",IF(TITLE_DATE_PR="","",TITLE_DATE_PR),TITLE_DATE_PR_CHANGE)</f>
        <v>46015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576</v>
      </c>
      <c r="T35" s="2252"/>
      <c r="U35" s="1374"/>
      <c r="V35" s="2253" t="str">
        <f>IF(TITLE_NUMBER_PR_CHANGE="",IF(TITLE_NUMBER_PR="","",TITLE_NUMBER_PR),TITLE_NUMBER_PR_CHANGE)</f>
        <v>813</v>
      </c>
      <c r="W35" s="2253"/>
      <c r="X35" s="2253"/>
      <c r="Y35" s="2253"/>
      <c r="Z35" s="2253"/>
      <c r="AA35" s="2253"/>
      <c r="AB35" s="2253"/>
      <c r="AC35" s="1637"/>
      <c r="AD35" s="2253" t="str">
        <f>IF(TITLE_NUMBER_PR_CHANGE="",IF(TITLE_NUMBER_PR="","",TITLE_NUMBER_PR),TITLE_NUMBER_PR_CHANGE)</f>
        <v>813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577</v>
      </c>
      <c r="AD36" s="1637"/>
      <c r="AE36" s="1637"/>
      <c r="AF36" s="1637"/>
      <c r="AG36" s="1637"/>
      <c r="AH36" s="1637"/>
      <c r="AI36" s="1637"/>
      <c r="AJ36" s="1637"/>
      <c r="AK36" s="1644" t="s">
        <v>577</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453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454</v>
      </c>
      <c r="AS38" s="1633">
        <v>14</v>
      </c>
    </row>
    <row customHeight="1" ht="15">
      <c r="Q39" s="378"/>
      <c r="R39" s="378"/>
      <c r="S39" s="2275" t="s">
        <v>92</v>
      </c>
      <c r="T39" s="2211" t="s">
        <v>578</v>
      </c>
      <c r="U39" s="339"/>
      <c r="V39" s="2276" t="s">
        <v>579</v>
      </c>
      <c r="W39" s="2277"/>
      <c r="X39" s="2277"/>
      <c r="Y39" s="2277"/>
      <c r="Z39" s="2277"/>
      <c r="AA39" s="2277"/>
      <c r="AB39" s="2278"/>
      <c r="AC39" s="2279" t="s">
        <v>580</v>
      </c>
      <c r="AD39" s="2276" t="s">
        <v>579</v>
      </c>
      <c r="AE39" s="2277"/>
      <c r="AF39" s="2277"/>
      <c r="AG39" s="2277"/>
      <c r="AH39" s="2277"/>
      <c r="AI39" s="2277"/>
      <c r="AJ39" s="2278"/>
      <c r="AK39" s="2279" t="s">
        <v>581</v>
      </c>
      <c r="AL39" s="2282" t="s">
        <v>582</v>
      </c>
      <c r="AM39" s="2129"/>
      <c r="AS39" s="1633">
        <v>14</v>
      </c>
    </row>
    <row customHeight="1" ht="36">
      <c r="Q40" s="378"/>
      <c r="R40" s="378"/>
      <c r="S40" s="2275"/>
      <c r="T40" s="2211"/>
      <c r="U40" s="1033"/>
      <c r="V40" s="2262" t="s">
        <v>583</v>
      </c>
      <c r="W40" s="2285" t="s">
        <v>584</v>
      </c>
      <c r="X40" s="2264" t="s">
        <v>585</v>
      </c>
      <c r="Y40" s="2265"/>
      <c r="Z40" s="2264" t="s">
        <v>598</v>
      </c>
      <c r="AA40" s="2271"/>
      <c r="AB40" s="2265"/>
      <c r="AC40" s="2280"/>
      <c r="AD40" s="2262" t="s">
        <v>583</v>
      </c>
      <c r="AE40" s="2285" t="s">
        <v>584</v>
      </c>
      <c r="AF40" s="2264" t="s">
        <v>585</v>
      </c>
      <c r="AG40" s="2265"/>
      <c r="AH40" s="2264" t="s">
        <v>586</v>
      </c>
      <c r="AI40" s="2271"/>
      <c r="AJ40" s="2265"/>
      <c r="AK40" s="2280"/>
      <c r="AL40" s="2283"/>
      <c r="AM40" s="2129"/>
      <c r="AS40" s="1633">
        <v>34</v>
      </c>
    </row>
    <row customHeight="1" ht="36">
      <c r="A41" s="1268"/>
      <c r="B41" s="1268" t="s">
        <v>217</v>
      </c>
      <c r="C41" s="1268" t="s">
        <v>218</v>
      </c>
      <c r="D41" s="1268" t="s">
        <v>219</v>
      </c>
      <c r="E41" s="1312" t="s">
        <v>587</v>
      </c>
      <c r="F41" s="1312" t="s">
        <v>588</v>
      </c>
      <c r="G41" s="1312" t="s">
        <v>589</v>
      </c>
      <c r="H41" s="1312" t="s">
        <v>590</v>
      </c>
      <c r="I41" s="1312" t="s">
        <v>591</v>
      </c>
      <c r="J41" s="1312" t="s">
        <v>592</v>
      </c>
      <c r="K41" s="1312" t="s">
        <v>593</v>
      </c>
      <c r="L41" s="1312" t="s">
        <v>568</v>
      </c>
      <c r="Q41" s="378"/>
      <c r="R41" s="378"/>
      <c r="S41" s="2275"/>
      <c r="T41" s="2211"/>
      <c r="U41" s="304"/>
      <c r="V41" s="2263"/>
      <c r="W41" s="2286"/>
      <c r="X41" s="1940" t="s">
        <v>594</v>
      </c>
      <c r="Y41" s="1940" t="s">
        <v>595</v>
      </c>
      <c r="Z41" s="1940" t="s">
        <v>596</v>
      </c>
      <c r="AA41" s="2272" t="s">
        <v>597</v>
      </c>
      <c r="AB41" s="2273"/>
      <c r="AC41" s="2281"/>
      <c r="AD41" s="2263"/>
      <c r="AE41" s="2286"/>
      <c r="AF41" s="1940" t="s">
        <v>594</v>
      </c>
      <c r="AG41" s="1940" t="s">
        <v>595</v>
      </c>
      <c r="AH41" s="1940" t="s">
        <v>596</v>
      </c>
      <c r="AI41" s="2272" t="s">
        <v>597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194</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365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205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365</v>
      </c>
      <c r="B44" s="1269" t="s">
        <v>366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550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551</v>
      </c>
      <c r="AO44" s="1626"/>
      <c r="AP44" s="1626" t="str">
        <f>IF(T44="","",T44)</f>
        <v>Территория действия тарифа</v>
      </c>
      <c r="AQ44" s="1626"/>
      <c r="AR44" s="1626"/>
      <c r="AS44" s="1633">
        <v>21</v>
      </c>
    </row>
    <row customHeight="1" ht="24">
      <c r="A45" s="1269" t="s">
        <v>365</v>
      </c>
      <c r="B45" s="1269" t="s">
        <v>366</v>
      </c>
      <c r="C45" s="1269" t="s">
        <v>367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552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553</v>
      </c>
      <c r="AO45" s="1626"/>
      <c r="AP45" s="1626" t="str">
        <f>IF(T45="","",T45)</f>
        <v>Наименование системы теплоснабжения </v>
      </c>
      <c r="AQ45" s="1626"/>
      <c r="AR45" s="1626"/>
      <c r="AS45" s="1633">
        <v>23</v>
      </c>
    </row>
    <row customHeight="1" ht="21.75">
      <c r="A46" s="1269" t="s">
        <v>365</v>
      </c>
      <c r="B46" s="1269" t="s">
        <v>366</v>
      </c>
      <c r="C46" s="1269" t="s">
        <v>367</v>
      </c>
      <c r="D46" s="1269" t="s">
        <v>368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554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555</v>
      </c>
      <c r="AO46" s="1626"/>
      <c r="AP46" s="1626" t="str">
        <f>IF(T46="","",T46)</f>
        <v>Источник тепловой энергии  </v>
      </c>
      <c r="AQ46" s="1626"/>
      <c r="AR46" s="1626"/>
      <c r="AS46" s="1633">
        <v>21</v>
      </c>
    </row>
    <row customHeight="1" ht="49.5">
      <c r="A47" s="1269" t="s">
        <v>365</v>
      </c>
      <c r="B47" s="1269" t="s">
        <v>366</v>
      </c>
      <c r="C47" s="1269" t="s">
        <v>367</v>
      </c>
      <c r="D47" s="1269" t="s">
        <v>368</v>
      </c>
      <c r="E47" s="2292"/>
      <c r="F47" s="2292"/>
      <c r="G47" s="2292"/>
      <c r="H47" s="2292"/>
      <c r="I47" s="2129" t="str">
        <f>S46&amp;".1"</f>
        <v>....1</v>
      </c>
      <c r="J47" s="1269"/>
      <c r="K47" s="1269"/>
      <c r="L47" s="1312" t="s">
        <v>556</v>
      </c>
      <c r="P47" s="2259">
        <v>1</v>
      </c>
      <c r="Q47" s="1956"/>
      <c r="R47" s="358"/>
      <c r="S47" s="1960" t="str">
        <f>$I47</f>
        <v>....1</v>
      </c>
      <c r="T47" s="287" t="s">
        <v>557</v>
      </c>
      <c r="U47" s="302"/>
      <c r="V47" s="2247"/>
      <c r="W47" s="2248"/>
      <c r="X47" s="2248"/>
      <c r="Y47" s="2248"/>
      <c r="Z47" s="2248"/>
      <c r="AA47" s="2248"/>
      <c r="AB47" s="2248"/>
      <c r="AC47" s="2249"/>
      <c r="AD47" s="2247"/>
      <c r="AE47" s="2248"/>
      <c r="AF47" s="2248"/>
      <c r="AG47" s="2248"/>
      <c r="AH47" s="2248"/>
      <c r="AI47" s="2248"/>
      <c r="AJ47" s="2248"/>
      <c r="AK47" s="2248"/>
      <c r="AL47" s="2249"/>
      <c r="AM47" s="1260" t="s">
        <v>558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365</v>
      </c>
      <c r="B48" s="1269" t="s">
        <v>366</v>
      </c>
      <c r="C48" s="1269" t="s">
        <v>367</v>
      </c>
      <c r="D48" s="1269" t="s">
        <v>368</v>
      </c>
      <c r="E48" s="2292"/>
      <c r="F48" s="2292"/>
      <c r="G48" s="2292"/>
      <c r="H48" s="2292"/>
      <c r="I48" s="2103"/>
      <c r="J48" s="2129" t="str">
        <f>I47&amp;".1"</f>
        <v>....1.1</v>
      </c>
      <c r="K48" s="1269"/>
      <c r="L48" s="1312" t="s">
        <v>559</v>
      </c>
      <c r="P48" s="2259"/>
      <c r="Q48" s="2259">
        <v>1</v>
      </c>
      <c r="R48" s="359"/>
      <c r="S48" s="1960" t="str">
        <f>$J48</f>
        <v>....1.1</v>
      </c>
      <c r="T48" s="288" t="s">
        <v>560</v>
      </c>
      <c r="U48" s="302"/>
      <c r="V48" s="2247"/>
      <c r="W48" s="2248"/>
      <c r="X48" s="2248"/>
      <c r="Y48" s="2248"/>
      <c r="Z48" s="2248"/>
      <c r="AA48" s="2248"/>
      <c r="AB48" s="2248"/>
      <c r="AC48" s="2249"/>
      <c r="AD48" s="2247"/>
      <c r="AE48" s="2248"/>
      <c r="AF48" s="2248"/>
      <c r="AG48" s="2248"/>
      <c r="AH48" s="2248"/>
      <c r="AI48" s="2248"/>
      <c r="AJ48" s="2248"/>
      <c r="AK48" s="2248"/>
      <c r="AL48" s="2249"/>
      <c r="AM48" s="1260" t="s">
        <v>561</v>
      </c>
      <c r="AO48" s="1626"/>
      <c r="AP48" s="1626" t="str">
        <f>IF(T48="","",T48)</f>
        <v>Группа потребителей</v>
      </c>
      <c r="AQ48" s="1626"/>
      <c r="AR48" s="1626"/>
      <c r="AS48" s="1633">
        <v>21</v>
      </c>
    </row>
    <row customHeight="1" ht="21.75">
      <c r="A49" s="1269" t="s">
        <v>365</v>
      </c>
      <c r="B49" s="1269" t="s">
        <v>366</v>
      </c>
      <c r="C49" s="1269" t="s">
        <v>367</v>
      </c>
      <c r="D49" s="1269" t="s">
        <v>368</v>
      </c>
      <c r="E49" s="2292"/>
      <c r="F49" s="2292"/>
      <c r="G49" s="2292"/>
      <c r="H49" s="2292"/>
      <c r="I49" s="2103"/>
      <c r="J49" s="2103"/>
      <c r="K49" s="2129" t="str">
        <f>J48&amp;".1"</f>
        <v>....1.1.1</v>
      </c>
      <c r="L49" s="1312" t="s">
        <v>562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563</v>
      </c>
      <c r="AN49" s="1638">
        <f>STRCHECKDATE(V50:AL50)</f>
      </c>
      <c r="AO49" s="1626"/>
      <c r="AP49" s="1626" t="str">
        <f>IF(T49="","",T49)</f>
        <v/>
      </c>
      <c r="AQ49" s="1626"/>
      <c r="AR49" s="1626"/>
      <c r="AS49" s="1633">
        <v>21</v>
      </c>
    </row>
    <row customHeight="1" ht="0.75">
      <c r="A50" s="1269" t="s">
        <v>365</v>
      </c>
      <c r="B50" s="1269" t="s">
        <v>366</v>
      </c>
      <c r="C50" s="1269" t="s">
        <v>367</v>
      </c>
      <c r="D50" s="1269" t="s">
        <v>368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365</v>
      </c>
      <c r="B51" s="1269" t="s">
        <v>366</v>
      </c>
      <c r="C51" s="1269" t="s">
        <v>367</v>
      </c>
      <c r="D51" s="1269" t="s">
        <v>368</v>
      </c>
      <c r="E51" s="2292"/>
      <c r="F51" s="2292"/>
      <c r="G51" s="2292"/>
      <c r="H51" s="2292"/>
      <c r="I51" s="2103"/>
      <c r="J51" s="2129"/>
      <c r="K51" s="1269"/>
      <c r="L51" s="1312"/>
      <c r="P51" s="2259"/>
      <c r="Q51" s="2259"/>
      <c r="R51" s="358"/>
      <c r="S51" s="1280"/>
      <c r="T51" s="290" t="s">
        <v>564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365</v>
      </c>
      <c r="B52" s="1269" t="s">
        <v>366</v>
      </c>
      <c r="C52" s="1269" t="s">
        <v>367</v>
      </c>
      <c r="D52" s="1269" t="s">
        <v>368</v>
      </c>
      <c r="E52" s="2292"/>
      <c r="F52" s="2292"/>
      <c r="G52" s="2292"/>
      <c r="H52" s="2292"/>
      <c r="I52" s="2129"/>
      <c r="J52" s="1269"/>
      <c r="K52" s="1269"/>
      <c r="L52" s="1312"/>
      <c r="P52" s="2259"/>
      <c r="Q52" s="1956"/>
      <c r="R52" s="358"/>
      <c r="S52" s="1280"/>
      <c r="T52" s="289" t="s">
        <v>565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365</v>
      </c>
      <c r="B53" s="1269" t="s">
        <v>366</v>
      </c>
      <c r="C53" s="1269" t="s">
        <v>367</v>
      </c>
      <c r="D53" s="1269" t="s">
        <v>368</v>
      </c>
      <c r="E53" s="2292"/>
      <c r="F53" s="2292"/>
      <c r="G53" s="2292"/>
      <c r="H53" s="2291"/>
      <c r="I53" s="1269"/>
      <c r="J53" s="1269"/>
      <c r="K53" s="1269"/>
      <c r="L53" s="1312"/>
      <c r="M53" s="1612"/>
      <c r="N53" s="1612"/>
      <c r="O53" s="1637"/>
      <c r="P53" s="362"/>
      <c r="Q53" s="377"/>
      <c r="R53" s="357"/>
      <c r="S53" s="1280"/>
      <c r="T53" s="367" t="s">
        <v>566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365</v>
      </c>
      <c r="B54" s="1269" t="s">
        <v>366</v>
      </c>
      <c r="C54" s="1269" t="s">
        <v>367</v>
      </c>
      <c r="D54" s="1976"/>
      <c r="E54" s="2292"/>
      <c r="F54" s="2292"/>
      <c r="G54" s="2291"/>
      <c r="H54" s="1976"/>
      <c r="I54" s="1976"/>
      <c r="J54" s="1976"/>
      <c r="K54" s="1976"/>
      <c r="L54" s="1382"/>
      <c r="M54" s="1612"/>
      <c r="N54" s="1612"/>
      <c r="O54" s="1637"/>
      <c r="P54" s="1318"/>
      <c r="Q54" s="1319"/>
      <c r="R54" s="1318"/>
      <c r="S54" s="1324"/>
      <c r="T54" s="1327" t="s">
        <v>244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365</v>
      </c>
      <c r="B55" s="1269" t="s">
        <v>366</v>
      </c>
      <c r="C55" s="1976"/>
      <c r="D55" s="1976"/>
      <c r="E55" s="2292"/>
      <c r="F55" s="2291"/>
      <c r="G55" s="1976"/>
      <c r="H55" s="1976"/>
      <c r="I55" s="1976"/>
      <c r="J55" s="1976"/>
      <c r="K55" s="1976"/>
      <c r="L55" s="1382"/>
      <c r="M55" s="1977"/>
      <c r="N55" s="1977"/>
      <c r="O55" s="1637"/>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365</v>
      </c>
      <c r="B56" s="1269"/>
      <c r="C56" s="1269"/>
      <c r="D56" s="1269"/>
      <c r="E56" s="2291"/>
      <c r="F56" s="1269"/>
      <c r="G56" s="1269"/>
      <c r="H56" s="1269"/>
      <c r="I56" s="1269"/>
      <c r="J56" s="1269"/>
      <c r="K56" s="1269"/>
      <c r="L56" s="1312"/>
      <c r="M56" s="1977"/>
      <c r="N56" s="1977"/>
      <c r="O56" s="1637"/>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315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7B9C1-E4F5-5D58-0914-0.4B7BC7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205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549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550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551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552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553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554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555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556</v>
      </c>
      <c r="M6" s="539"/>
      <c r="P6" s="2259">
        <v>1</v>
      </c>
      <c r="Q6" s="1333"/>
      <c r="R6" s="358"/>
      <c r="S6" s="1338">
        <f>$I6</f>
      </c>
      <c r="T6" s="287" t="s">
        <v>557</v>
      </c>
      <c r="U6" s="302"/>
      <c r="V6" s="2247"/>
      <c r="W6" s="2248"/>
      <c r="X6" s="2248"/>
      <c r="Y6" s="2248"/>
      <c r="Z6" s="2248"/>
      <c r="AA6" s="2248"/>
      <c r="AB6" s="2248"/>
      <c r="AC6" s="2249"/>
      <c r="AD6" s="2247"/>
      <c r="AE6" s="2248"/>
      <c r="AF6" s="2248"/>
      <c r="AG6" s="2248"/>
      <c r="AH6" s="2248"/>
      <c r="AI6" s="2248"/>
      <c r="AJ6" s="2248"/>
      <c r="AK6" s="2248"/>
      <c r="AL6" s="2249"/>
      <c r="AM6" s="1260" t="s">
        <v>558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559</v>
      </c>
      <c r="M7" s="539"/>
      <c r="N7" s="1368"/>
      <c r="P7" s="2259"/>
      <c r="Q7" s="2259">
        <v>1</v>
      </c>
      <c r="R7" s="359"/>
      <c r="S7" s="1338">
        <f>$J7</f>
      </c>
      <c r="T7" s="288" t="s">
        <v>560</v>
      </c>
      <c r="U7" s="302"/>
      <c r="V7" s="2247"/>
      <c r="W7" s="2248"/>
      <c r="X7" s="2248"/>
      <c r="Y7" s="2248"/>
      <c r="Z7" s="2248"/>
      <c r="AA7" s="2248"/>
      <c r="AB7" s="2248"/>
      <c r="AC7" s="2249"/>
      <c r="AD7" s="2247"/>
      <c r="AE7" s="2248"/>
      <c r="AF7" s="2248"/>
      <c r="AG7" s="2248"/>
      <c r="AH7" s="2248"/>
      <c r="AI7" s="2248"/>
      <c r="AJ7" s="2248"/>
      <c r="AK7" s="2248"/>
      <c r="AL7" s="2249"/>
      <c r="AM7" s="1260" t="s">
        <v>561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562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563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564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565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566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244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567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568</v>
      </c>
      <c r="P22" s="1364"/>
      <c r="Q22" s="1373"/>
      <c r="R22" s="1373"/>
      <c r="S22" s="731"/>
      <c r="T22" s="1162" t="s">
        <v>569</v>
      </c>
      <c r="AA22" s="188" t="s">
        <v>570</v>
      </c>
      <c r="AC22" s="188" t="s">
        <v>571</v>
      </c>
      <c r="AD22" s="1162" t="s">
        <v>569</v>
      </c>
      <c r="AI22" s="188" t="s">
        <v>572</v>
      </c>
      <c r="AK22" s="188" t="s">
        <v>571</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ценового и тарифного регулирования</v>
      </c>
      <c r="W29" s="2253"/>
      <c r="X29" s="2253"/>
      <c r="Y29" s="2253"/>
      <c r="Z29" s="2253"/>
      <c r="AA29" s="2253"/>
      <c r="AB29" s="2253"/>
      <c r="AC29" s="328"/>
      <c r="AD29" s="2253" t="str">
        <f>IF(TITLE_NAME_OR_PR_CHANGE="",IF(TITLE_NAME_OR_PR="","",TITLE_NAME_OR_PR),TITLE_NAME_OR_PR_CHANGE)</f>
        <v>Комитет ценового и тарифного регулирования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573</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574</v>
      </c>
      <c r="T31" s="2252"/>
      <c r="U31" s="1374"/>
      <c r="V31" s="2253" t="str">
        <f>IF(TITLE_NUMBER_PR_CHANGE="",IF(TITLE_NUMBER_PR="","",TITLE_NUMBER_PR),TITLE_NUMBER_PR_CHANGE)</f>
        <v>813</v>
      </c>
      <c r="W31" s="2253"/>
      <c r="X31" s="2253"/>
      <c r="Y31" s="2253"/>
      <c r="Z31" s="2253"/>
      <c r="AA31" s="2253"/>
      <c r="AB31" s="2253"/>
      <c r="AC31" s="328"/>
      <c r="AD31" s="2253" t="str">
        <f>IF(TITLE_NUMBER_PR_CHANGE="",IF(TITLE_NUMBER_PR="","",TITLE_NUMBER_PR),TITLE_NUMBER_PR_CHANGE)</f>
        <v>813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575</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576</v>
      </c>
      <c r="T35" s="2252"/>
      <c r="U35" s="1374"/>
      <c r="V35" s="2253" t="str">
        <f>IF(TITLE_NUMBER_PR_CHANGE="",IF(TITLE_NUMBER_PR="","",TITLE_NUMBER_PR),TITLE_NUMBER_PR_CHANGE)</f>
        <v>813</v>
      </c>
      <c r="W35" s="2253"/>
      <c r="X35" s="2253"/>
      <c r="Y35" s="2253"/>
      <c r="Z35" s="2253"/>
      <c r="AA35" s="2253"/>
      <c r="AB35" s="2253"/>
      <c r="AC35" s="328"/>
      <c r="AD35" s="2253" t="str">
        <f>IF(TITLE_NUMBER_PR_CHANGE="",IF(TITLE_NUMBER_PR="","",TITLE_NUMBER_PR),TITLE_NUMBER_PR_CHANGE)</f>
        <v>813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577</v>
      </c>
      <c r="AD36" s="328"/>
      <c r="AE36" s="328"/>
      <c r="AF36" s="328"/>
      <c r="AG36" s="328"/>
      <c r="AH36" s="328"/>
      <c r="AI36" s="328"/>
      <c r="AJ36" s="328"/>
      <c r="AK36" s="280" t="s">
        <v>577</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453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454</v>
      </c>
      <c r="AS38" s="1157">
        <v>14</v>
      </c>
    </row>
    <row customHeight="1" ht="15">
      <c r="Q39" s="378"/>
      <c r="R39" s="378"/>
      <c r="S39" s="2275" t="s">
        <v>92</v>
      </c>
      <c r="T39" s="2211" t="s">
        <v>578</v>
      </c>
      <c r="U39" s="303"/>
      <c r="V39" s="2276" t="s">
        <v>579</v>
      </c>
      <c r="W39" s="2277"/>
      <c r="X39" s="2293"/>
      <c r="Y39" s="2293"/>
      <c r="Z39" s="2277"/>
      <c r="AA39" s="2277"/>
      <c r="AB39" s="2278"/>
      <c r="AC39" s="2279" t="s">
        <v>580</v>
      </c>
      <c r="AD39" s="2276" t="s">
        <v>579</v>
      </c>
      <c r="AE39" s="2277"/>
      <c r="AF39" s="2293"/>
      <c r="AG39" s="2293"/>
      <c r="AH39" s="2277"/>
      <c r="AI39" s="2277"/>
      <c r="AJ39" s="2278"/>
      <c r="AK39" s="2279" t="s">
        <v>581</v>
      </c>
      <c r="AL39" s="2282" t="s">
        <v>582</v>
      </c>
      <c r="AM39" s="2129"/>
      <c r="AS39" s="1157">
        <v>14</v>
      </c>
    </row>
    <row customHeight="1" ht="24">
      <c r="Q40" s="378"/>
      <c r="R40" s="378"/>
      <c r="S40" s="2275"/>
      <c r="T40" s="2211"/>
      <c r="U40" s="1033"/>
      <c r="V40" s="2294" t="s">
        <v>583</v>
      </c>
      <c r="W40" s="2296" t="s">
        <v>584</v>
      </c>
      <c r="X40" s="1378" t="s">
        <v>585</v>
      </c>
      <c r="Y40" s="1378"/>
      <c r="Z40" s="2271" t="s">
        <v>586</v>
      </c>
      <c r="AA40" s="2271"/>
      <c r="AB40" s="2265"/>
      <c r="AC40" s="2280"/>
      <c r="AD40" s="2294" t="s">
        <v>583</v>
      </c>
      <c r="AE40" s="2296" t="s">
        <v>584</v>
      </c>
      <c r="AF40" s="1378" t="s">
        <v>585</v>
      </c>
      <c r="AG40" s="1378"/>
      <c r="AH40" s="2271" t="s">
        <v>586</v>
      </c>
      <c r="AI40" s="2271"/>
      <c r="AJ40" s="2265"/>
      <c r="AK40" s="2280"/>
      <c r="AL40" s="2283"/>
      <c r="AM40" s="2129"/>
      <c r="AS40" s="1157">
        <v>23</v>
      </c>
    </row>
    <row s="1268" customFormat="1" customHeight="1" ht="24">
      <c r="A41" s="1372"/>
      <c r="B41" s="1372" t="s">
        <v>217</v>
      </c>
      <c r="C41" s="1372" t="s">
        <v>218</v>
      </c>
      <c r="D41" s="1372" t="s">
        <v>219</v>
      </c>
      <c r="E41" s="1366" t="s">
        <v>587</v>
      </c>
      <c r="F41" s="1366" t="s">
        <v>588</v>
      </c>
      <c r="G41" s="1366" t="s">
        <v>589</v>
      </c>
      <c r="H41" s="1366" t="s">
        <v>590</v>
      </c>
      <c r="I41" s="1366" t="s">
        <v>591</v>
      </c>
      <c r="J41" s="1366" t="s">
        <v>592</v>
      </c>
      <c r="K41" s="1366" t="s">
        <v>593</v>
      </c>
      <c r="L41" s="1366" t="s">
        <v>568</v>
      </c>
      <c r="M41" s="1364"/>
      <c r="N41" s="1364"/>
      <c r="O41" s="1364"/>
      <c r="P41" s="1330"/>
      <c r="Q41" s="378"/>
      <c r="R41" s="378"/>
      <c r="S41" s="2275"/>
      <c r="T41" s="2211"/>
      <c r="U41" s="304"/>
      <c r="V41" s="2295"/>
      <c r="W41" s="2297"/>
      <c r="X41" s="1375" t="s">
        <v>594</v>
      </c>
      <c r="Y41" s="1375" t="s">
        <v>595</v>
      </c>
      <c r="Z41" s="1336" t="s">
        <v>596</v>
      </c>
      <c r="AA41" s="2272" t="s">
        <v>597</v>
      </c>
      <c r="AB41" s="2273"/>
      <c r="AC41" s="2281"/>
      <c r="AD41" s="2295"/>
      <c r="AE41" s="2297"/>
      <c r="AF41" s="1375" t="s">
        <v>594</v>
      </c>
      <c r="AG41" s="1375" t="s">
        <v>595</v>
      </c>
      <c r="AH41" s="1336" t="s">
        <v>596</v>
      </c>
      <c r="AI41" s="2272" t="s">
        <v>597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194</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347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205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347</v>
      </c>
      <c r="B44" s="1365" t="s">
        <v>348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550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551</v>
      </c>
      <c r="AO44" s="502"/>
      <c r="AP44" s="502" t="str">
        <f>IF(T44="","",T44)</f>
        <v>Территория действия тарифа</v>
      </c>
      <c r="AQ44" s="502"/>
      <c r="AR44" s="502"/>
      <c r="AS44" s="1157">
        <v>21</v>
      </c>
    </row>
    <row customHeight="1" ht="24">
      <c r="A45" s="1365" t="s">
        <v>347</v>
      </c>
      <c r="B45" s="1365" t="s">
        <v>348</v>
      </c>
      <c r="C45" s="1365" t="s">
        <v>349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552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553</v>
      </c>
      <c r="AO45" s="502"/>
      <c r="AP45" s="502" t="str">
        <f>IF(T45="","",T45)</f>
        <v>Наименование системы теплоснабжения </v>
      </c>
      <c r="AQ45" s="502"/>
      <c r="AR45" s="502"/>
      <c r="AS45" s="1157">
        <v>23</v>
      </c>
    </row>
    <row customHeight="1" ht="21.75">
      <c r="A46" s="1365" t="s">
        <v>347</v>
      </c>
      <c r="B46" s="1365" t="s">
        <v>348</v>
      </c>
      <c r="C46" s="1365" t="s">
        <v>349</v>
      </c>
      <c r="D46" s="1365" t="s">
        <v>350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554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555</v>
      </c>
      <c r="AO46" s="502"/>
      <c r="AP46" s="502" t="str">
        <f>IF(T46="","",T46)</f>
        <v>Источник тепловой энергии  </v>
      </c>
      <c r="AQ46" s="502"/>
      <c r="AR46" s="502"/>
      <c r="AS46" s="1157">
        <v>21</v>
      </c>
    </row>
    <row customHeight="1" ht="49.5">
      <c r="A47" s="1365" t="s">
        <v>347</v>
      </c>
      <c r="B47" s="1365" t="s">
        <v>348</v>
      </c>
      <c r="C47" s="1365" t="s">
        <v>349</v>
      </c>
      <c r="D47" s="1365" t="s">
        <v>350</v>
      </c>
      <c r="E47" s="2261"/>
      <c r="F47" s="2261"/>
      <c r="G47" s="2261"/>
      <c r="H47" s="2261"/>
      <c r="I47" s="2258" t="str">
        <f>S46&amp;".1"</f>
        <v>....1</v>
      </c>
      <c r="J47" s="1365"/>
      <c r="K47" s="1365"/>
      <c r="L47" s="1366" t="s">
        <v>556</v>
      </c>
      <c r="P47" s="2259">
        <v>1</v>
      </c>
      <c r="Q47" s="1333"/>
      <c r="R47" s="358"/>
      <c r="S47" s="1338" t="str">
        <f>$I47</f>
        <v>....1</v>
      </c>
      <c r="T47" s="287" t="s">
        <v>557</v>
      </c>
      <c r="U47" s="302"/>
      <c r="V47" s="2247"/>
      <c r="W47" s="2248"/>
      <c r="X47" s="2248"/>
      <c r="Y47" s="2248"/>
      <c r="Z47" s="2248"/>
      <c r="AA47" s="2248"/>
      <c r="AB47" s="2248"/>
      <c r="AC47" s="2249"/>
      <c r="AD47" s="2247"/>
      <c r="AE47" s="2248"/>
      <c r="AF47" s="2248"/>
      <c r="AG47" s="2248"/>
      <c r="AH47" s="2248"/>
      <c r="AI47" s="2248"/>
      <c r="AJ47" s="2248"/>
      <c r="AK47" s="2248"/>
      <c r="AL47" s="2249"/>
      <c r="AM47" s="1260" t="s">
        <v>558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347</v>
      </c>
      <c r="B48" s="1365" t="s">
        <v>348</v>
      </c>
      <c r="C48" s="1365" t="s">
        <v>349</v>
      </c>
      <c r="D48" s="1365" t="s">
        <v>350</v>
      </c>
      <c r="E48" s="2261"/>
      <c r="F48" s="2261"/>
      <c r="G48" s="2261"/>
      <c r="H48" s="2261"/>
      <c r="I48" s="2288"/>
      <c r="J48" s="2258" t="str">
        <f>I47&amp;".1"</f>
        <v>....1.1</v>
      </c>
      <c r="K48" s="1365"/>
      <c r="L48" s="1366" t="s">
        <v>559</v>
      </c>
      <c r="P48" s="2259"/>
      <c r="Q48" s="2259">
        <v>1</v>
      </c>
      <c r="R48" s="359"/>
      <c r="S48" s="1338" t="str">
        <f>$J48</f>
        <v>....1.1</v>
      </c>
      <c r="T48" s="288" t="s">
        <v>560</v>
      </c>
      <c r="U48" s="302"/>
      <c r="V48" s="2247"/>
      <c r="W48" s="2248"/>
      <c r="X48" s="2248"/>
      <c r="Y48" s="2248"/>
      <c r="Z48" s="2248"/>
      <c r="AA48" s="2248"/>
      <c r="AB48" s="2248"/>
      <c r="AC48" s="2249"/>
      <c r="AD48" s="2247"/>
      <c r="AE48" s="2248"/>
      <c r="AF48" s="2248"/>
      <c r="AG48" s="2248"/>
      <c r="AH48" s="2248"/>
      <c r="AI48" s="2248"/>
      <c r="AJ48" s="2248"/>
      <c r="AK48" s="2248"/>
      <c r="AL48" s="2249"/>
      <c r="AM48" s="1260" t="s">
        <v>561</v>
      </c>
      <c r="AO48" s="502"/>
      <c r="AP48" s="502" t="str">
        <f>IF(T48="","",T48)</f>
        <v>Группа потребителей</v>
      </c>
      <c r="AQ48" s="502"/>
      <c r="AR48" s="502"/>
      <c r="AS48" s="1157">
        <v>21</v>
      </c>
    </row>
    <row customHeight="1" ht="21.75">
      <c r="A49" s="1365" t="s">
        <v>347</v>
      </c>
      <c r="B49" s="1365" t="s">
        <v>348</v>
      </c>
      <c r="C49" s="1365" t="s">
        <v>349</v>
      </c>
      <c r="D49" s="1365" t="s">
        <v>350</v>
      </c>
      <c r="E49" s="2261"/>
      <c r="F49" s="2261"/>
      <c r="G49" s="2261"/>
      <c r="H49" s="2261"/>
      <c r="I49" s="2288"/>
      <c r="J49" s="2288"/>
      <c r="K49" s="2258" t="str">
        <f>J48&amp;".1"</f>
        <v>....1.1.1</v>
      </c>
      <c r="L49" s="1366" t="s">
        <v>562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563</v>
      </c>
      <c r="AN49" s="513">
        <f>STRCHECKDATE(V50:AL50)</f>
      </c>
      <c r="AO49" s="502"/>
      <c r="AP49" s="502" t="str">
        <f>IF(T49="","",T49)</f>
        <v/>
      </c>
      <c r="AQ49" s="502"/>
      <c r="AR49" s="502"/>
      <c r="AS49" s="1157">
        <v>21</v>
      </c>
    </row>
    <row customHeight="1" ht="0.75">
      <c r="A50" s="1365" t="s">
        <v>347</v>
      </c>
      <c r="B50" s="1365" t="s">
        <v>348</v>
      </c>
      <c r="C50" s="1365" t="s">
        <v>349</v>
      </c>
      <c r="D50" s="1365" t="s">
        <v>350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347</v>
      </c>
      <c r="B51" s="1365" t="s">
        <v>348</v>
      </c>
      <c r="C51" s="1365" t="s">
        <v>349</v>
      </c>
      <c r="D51" s="1365" t="s">
        <v>350</v>
      </c>
      <c r="E51" s="2261"/>
      <c r="F51" s="2261"/>
      <c r="G51" s="2261"/>
      <c r="H51" s="2261"/>
      <c r="I51" s="2288"/>
      <c r="J51" s="2258"/>
      <c r="K51" s="1365"/>
      <c r="L51" s="1366"/>
      <c r="P51" s="2259"/>
      <c r="Q51" s="2259"/>
      <c r="R51" s="358"/>
      <c r="S51" s="1280"/>
      <c r="T51" s="290" t="s">
        <v>564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347</v>
      </c>
      <c r="B52" s="1365" t="s">
        <v>348</v>
      </c>
      <c r="C52" s="1365" t="s">
        <v>349</v>
      </c>
      <c r="D52" s="1365" t="s">
        <v>350</v>
      </c>
      <c r="E52" s="2261"/>
      <c r="F52" s="2261"/>
      <c r="G52" s="2261"/>
      <c r="H52" s="2261"/>
      <c r="I52" s="2258"/>
      <c r="J52" s="1365"/>
      <c r="K52" s="1365"/>
      <c r="L52" s="1366"/>
      <c r="P52" s="2259"/>
      <c r="Q52" s="1333"/>
      <c r="R52" s="358"/>
      <c r="S52" s="1280"/>
      <c r="T52" s="289" t="s">
        <v>565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347</v>
      </c>
      <c r="B53" s="1365" t="s">
        <v>348</v>
      </c>
      <c r="C53" s="1365" t="s">
        <v>349</v>
      </c>
      <c r="D53" s="1365" t="s">
        <v>350</v>
      </c>
      <c r="E53" s="2261"/>
      <c r="F53" s="2261"/>
      <c r="G53" s="2261"/>
      <c r="H53" s="2260"/>
      <c r="I53" s="1365"/>
      <c r="J53" s="1365"/>
      <c r="K53" s="1365"/>
      <c r="L53" s="1366"/>
      <c r="M53" s="1367"/>
      <c r="N53" s="1367"/>
      <c r="O53" s="539"/>
      <c r="P53" s="362"/>
      <c r="Q53" s="377"/>
      <c r="R53" s="357"/>
      <c r="S53" s="1280"/>
      <c r="T53" s="367" t="s">
        <v>566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347</v>
      </c>
      <c r="B54" s="1345" t="s">
        <v>348</v>
      </c>
      <c r="C54" s="1345" t="s">
        <v>349</v>
      </c>
      <c r="D54" s="1316"/>
      <c r="E54" s="2261"/>
      <c r="F54" s="2261"/>
      <c r="G54" s="2260"/>
      <c r="H54" s="1316"/>
      <c r="I54" s="1316"/>
      <c r="J54" s="1316"/>
      <c r="K54" s="1316"/>
      <c r="L54" s="1341"/>
      <c r="M54" s="1317"/>
      <c r="N54" s="1317"/>
      <c r="P54" s="1318"/>
      <c r="Q54" s="1319"/>
      <c r="R54" s="1318"/>
      <c r="S54" s="1324"/>
      <c r="T54" s="1327" t="s">
        <v>244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347</v>
      </c>
      <c r="B55" s="1345" t="s">
        <v>348</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347</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315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5E21E-5242-62E8-C2F4-0.931249E2}" mc:Ignorable="x14ac xr xr2 xr3">
  <sheetPr>
    <tabColor theme="6" tint="0.4"/>
  </sheetPr>
  <dimension ref="A1:BA78"/>
  <sheetViews>
    <sheetView topLeftCell="A1" showGridLines="0" zoomScale="90" workbookViewId="0">
      <selection activeCell="T61" sqref="T6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8.421875" hidden="1" customWidth="1"/>
  </cols>
  <sheetData>
    <row customHeight="1" ht="22.5" hidden="1">
      <c r="Y1" s="329"/>
      <c r="Z1" s="329"/>
      <c r="AG1" s="329"/>
      <c r="AH1" s="329"/>
      <c r="AL1" s="1637"/>
      <c r="AM1" s="1637"/>
      <c r="AN1" s="1637"/>
      <c r="AO1" s="1637"/>
      <c r="AP1" s="1637"/>
      <c r="AQ1" s="1637"/>
      <c r="AR1" s="1637"/>
      <c r="AS1" s="2815"/>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205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816"/>
      <c r="AT2" s="2246"/>
      <c r="AU2" s="1260" t="s">
        <v>549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550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816"/>
      <c r="AT3" s="2246"/>
      <c r="AU3" s="1260" t="s">
        <v>551</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552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816"/>
      <c r="AT4" s="2246"/>
      <c r="AU4" s="1260" t="s">
        <v>553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554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816"/>
      <c r="AT5" s="2246"/>
      <c r="AU5" s="1260" t="s">
        <v>555</v>
      </c>
      <c r="AW5" s="502"/>
      <c r="AX5" s="502" t="str">
        <f>IF(T5="","",T5)</f>
        <v>Источник тепловой энергии  </v>
      </c>
      <c r="AY5" s="502"/>
      <c r="AZ5" s="502"/>
      <c r="BA5" s="1157">
        <v>0</v>
      </c>
    </row>
    <row customHeight="1" ht="14.25" hidden="1">
      <c r="A6" s="1365"/>
      <c r="B6" s="1365"/>
      <c r="C6" s="1365"/>
      <c r="D6" s="1365"/>
      <c r="E6" s="2261"/>
      <c r="F6" s="2261"/>
      <c r="G6" s="2261"/>
      <c r="H6" s="2261"/>
      <c r="I6" s="2258">
        <f>S5&amp;".1"</f>
      </c>
      <c r="J6" s="1365"/>
      <c r="K6" s="1365"/>
      <c r="L6" s="1366" t="s">
        <v>556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298"/>
      <c r="AM6" s="2299"/>
      <c r="AN6" s="2299"/>
      <c r="AO6" s="2299"/>
      <c r="AP6" s="2299"/>
      <c r="AQ6" s="2299"/>
      <c r="AR6" s="2299"/>
      <c r="AS6" s="2838"/>
      <c r="AT6" s="2300"/>
      <c r="AU6" s="1387"/>
      <c r="AW6" s="502"/>
      <c r="AX6" s="502" t="str">
        <f>IF(T6="","",T6)</f>
        <v/>
      </c>
      <c r="AY6" s="502"/>
      <c r="AZ6" s="502"/>
      <c r="BA6" s="1157">
        <v>0</v>
      </c>
    </row>
    <row customHeight="1" ht="21" hidden="1">
      <c r="A7" s="1365"/>
      <c r="B7" s="1365"/>
      <c r="C7" s="1365"/>
      <c r="D7" s="1365"/>
      <c r="E7" s="2261"/>
      <c r="F7" s="2261"/>
      <c r="G7" s="2261"/>
      <c r="H7" s="2261"/>
      <c r="I7" s="2288"/>
      <c r="J7" s="2258">
        <f>I6&amp;".1"</f>
      </c>
      <c r="K7" s="1365"/>
      <c r="L7" s="1366" t="s">
        <v>559</v>
      </c>
      <c r="M7" s="539"/>
      <c r="N7" s="1368"/>
      <c r="P7" s="2259"/>
      <c r="Q7" s="2259">
        <v>1</v>
      </c>
      <c r="R7" s="359"/>
      <c r="S7" s="1338">
        <f>$J7</f>
      </c>
      <c r="T7" s="288" t="s">
        <v>560</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817"/>
      <c r="AT7" s="2249"/>
      <c r="AU7" s="1260" t="s">
        <v>561</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562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753"/>
      <c r="AM8" s="327"/>
      <c r="AN8" s="753"/>
      <c r="AO8" s="1259"/>
      <c r="AP8" s="2604"/>
      <c r="AQ8" s="2109" t="s">
        <v>65</v>
      </c>
      <c r="AR8" s="2604"/>
      <c r="AS8" s="2109" t="s">
        <v>65</v>
      </c>
      <c r="AT8" s="327"/>
      <c r="AU8" s="2255" t="s">
        <v>563</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564</v>
      </c>
      <c r="U10" s="369"/>
      <c r="V10" s="369"/>
      <c r="W10" s="369"/>
      <c r="X10" s="369"/>
      <c r="Y10" s="369"/>
      <c r="Z10" s="369"/>
      <c r="AA10" s="369"/>
      <c r="AB10" s="369"/>
      <c r="AC10" s="369"/>
      <c r="AD10" s="369"/>
      <c r="AE10" s="369"/>
      <c r="AF10" s="369"/>
      <c r="AG10" s="369"/>
      <c r="AH10" s="369"/>
      <c r="AI10" s="369"/>
      <c r="AJ10" s="369"/>
      <c r="AK10" s="369"/>
      <c r="AL10" s="2713"/>
      <c r="AM10" s="2713"/>
      <c r="AN10" s="2713"/>
      <c r="AO10" s="2713"/>
      <c r="AP10" s="2713"/>
      <c r="AQ10" s="2713"/>
      <c r="AR10" s="2713"/>
      <c r="AS10" s="2839"/>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565</v>
      </c>
      <c r="U11" s="369"/>
      <c r="V11" s="369"/>
      <c r="W11" s="369"/>
      <c r="X11" s="369"/>
      <c r="Y11" s="369"/>
      <c r="Z11" s="369"/>
      <c r="AA11" s="369"/>
      <c r="AB11" s="369"/>
      <c r="AC11" s="368"/>
      <c r="AD11" s="369"/>
      <c r="AE11" s="369"/>
      <c r="AF11" s="369"/>
      <c r="AG11" s="369"/>
      <c r="AH11" s="369"/>
      <c r="AI11" s="369"/>
      <c r="AJ11" s="369"/>
      <c r="AK11" s="368"/>
      <c r="AL11" s="2713"/>
      <c r="AM11" s="2713"/>
      <c r="AN11" s="2713"/>
      <c r="AO11" s="2713"/>
      <c r="AP11" s="2713"/>
      <c r="AQ11" s="2713"/>
      <c r="AR11" s="2713"/>
      <c r="AS11" s="2840"/>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2841"/>
      <c r="AT12" s="1390"/>
      <c r="AU12" s="1391"/>
      <c r="AW12" s="502"/>
      <c r="AX12" s="502" t="str">
        <f>IF(T12="","",T12)</f>
        <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244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815"/>
      <c r="BA16" s="1157">
        <v>0</v>
      </c>
    </row>
    <row customHeight="1" ht="14.25" hidden="1">
      <c r="AD17" s="1362"/>
      <c r="AE17" s="1362"/>
      <c r="AF17" s="1362"/>
      <c r="AG17" s="1363"/>
      <c r="AH17" s="2269"/>
      <c r="AI17" s="2270" t="s">
        <v>65</v>
      </c>
      <c r="AJ17" s="2269"/>
      <c r="AK17" s="2270" t="s">
        <v>65</v>
      </c>
      <c r="AL17" s="1637"/>
      <c r="AM17" s="1637"/>
      <c r="AN17" s="1637"/>
      <c r="AO17" s="1637"/>
      <c r="AP17" s="1637"/>
      <c r="AQ17" s="1637"/>
      <c r="AR17" s="1637"/>
      <c r="AS17" s="2815"/>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815"/>
      <c r="BA18" s="1157">
        <v>0</v>
      </c>
    </row>
    <row customHeight="1" ht="14.25" hidden="1">
      <c r="AK19" s="329"/>
      <c r="AL19" s="1637"/>
      <c r="AM19" s="1637"/>
      <c r="AN19" s="1637"/>
      <c r="AO19" s="1637"/>
      <c r="AP19" s="1637"/>
      <c r="AQ19" s="1637"/>
      <c r="AR19" s="1637"/>
      <c r="AS19" s="2815"/>
      <c r="BA19" s="1157">
        <v>0</v>
      </c>
    </row>
    <row s="1368" customFormat="1" customHeight="1" ht="22.5" hidden="1">
      <c r="L20" s="1331"/>
      <c r="M20" s="1364"/>
      <c r="N20" s="1364"/>
      <c r="O20" s="1369" t="s">
        <v>567</v>
      </c>
      <c r="P20" s="1364"/>
      <c r="Q20" s="1373"/>
      <c r="R20" s="1373"/>
      <c r="S20" s="731"/>
      <c r="Z20" s="1369"/>
      <c r="AB20" s="1369"/>
      <c r="AC20" s="1368"/>
      <c r="AH20" s="1369"/>
      <c r="AJ20" s="1369"/>
      <c r="AK20" s="1368"/>
      <c r="AL20" s="1368"/>
      <c r="AM20" s="1368"/>
      <c r="AN20" s="1368"/>
      <c r="AO20" s="1368"/>
      <c r="AP20" s="1369"/>
      <c r="AQ20" s="1368"/>
      <c r="AR20" s="1369"/>
      <c r="AS20" s="2823"/>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823"/>
      <c r="AV21" s="513"/>
      <c r="AW21" s="513"/>
      <c r="AX21" s="513"/>
      <c r="AY21" s="513"/>
      <c r="AZ21" s="513"/>
      <c r="BA21" s="1162">
        <v>0</v>
      </c>
    </row>
    <row s="1368" customFormat="1" customHeight="1" ht="14.25" hidden="1">
      <c r="L22" s="1331"/>
      <c r="M22" s="1364"/>
      <c r="N22" s="1364"/>
      <c r="O22" s="1366" t="s">
        <v>568</v>
      </c>
      <c r="P22" s="1364"/>
      <c r="Q22" s="1373"/>
      <c r="R22" s="1373"/>
      <c r="S22" s="731"/>
      <c r="T22" s="1162" t="s">
        <v>569</v>
      </c>
      <c r="AA22" s="188" t="s">
        <v>570</v>
      </c>
      <c r="AC22" s="188" t="s">
        <v>571</v>
      </c>
      <c r="AD22" s="1162" t="s">
        <v>569</v>
      </c>
      <c r="AI22" s="188" t="s">
        <v>572</v>
      </c>
      <c r="AK22" s="188" t="s">
        <v>571</v>
      </c>
      <c r="AL22" s="1368"/>
      <c r="AM22" s="1368"/>
      <c r="AN22" s="1368"/>
      <c r="AO22" s="1368"/>
      <c r="AP22" s="1368"/>
      <c r="AQ22" s="1372" t="s">
        <v>570</v>
      </c>
      <c r="AR22" s="1368"/>
      <c r="AS22" s="2824" t="s">
        <v>571</v>
      </c>
      <c r="AV22" s="513"/>
      <c r="AW22" s="513"/>
      <c r="AX22" s="513"/>
      <c r="AY22" s="513"/>
      <c r="AZ22" s="513"/>
      <c r="BA22" s="1162">
        <v>0</v>
      </c>
    </row>
    <row customHeight="1" ht="14.25" hidden="1">
      <c r="O23" s="1366"/>
      <c r="AL23" s="1637"/>
      <c r="AM23" s="1637"/>
      <c r="AN23" s="1637"/>
      <c r="AO23" s="1637"/>
      <c r="AP23" s="1637"/>
      <c r="AQ23" s="1637"/>
      <c r="AR23" s="1637"/>
      <c r="AS23" s="2815"/>
      <c r="BA23" s="1157">
        <v>0</v>
      </c>
    </row>
    <row customHeight="1" ht="14.25" hidden="1">
      <c r="O24" s="1366"/>
      <c r="AL24" s="1637"/>
      <c r="AM24" s="1637"/>
      <c r="AN24" s="1637"/>
      <c r="AO24" s="1637"/>
      <c r="AP24" s="1637"/>
      <c r="AQ24" s="1637"/>
      <c r="AR24" s="1637"/>
      <c r="AS24" s="2815"/>
      <c r="BA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815"/>
      <c r="BA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825"/>
      <c r="BA26" s="1157">
        <v>60</v>
      </c>
    </row>
    <row customHeight="1" ht="15">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826"/>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827"/>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ценового и тарифного регулирования</v>
      </c>
      <c r="W29" s="2253"/>
      <c r="X29" s="2253"/>
      <c r="Y29" s="2253"/>
      <c r="Z29" s="2253"/>
      <c r="AA29" s="2253"/>
      <c r="AB29" s="2253"/>
      <c r="AC29" s="328"/>
      <c r="AD29" s="2253" t="str">
        <f>IF(TITLE_NAME_OR_PR_CHANGE="",IF(TITLE_NAME_OR_PR="","",TITLE_NAME_OR_PR),TITLE_NAME_OR_PR_CHANGE)</f>
        <v>Комитет ценового и тарифного регулирования</v>
      </c>
      <c r="AE29" s="2253"/>
      <c r="AF29" s="2253"/>
      <c r="AG29" s="2253"/>
      <c r="AH29" s="2253"/>
      <c r="AI29" s="2253"/>
      <c r="AJ29" s="2253"/>
      <c r="AK29" s="328"/>
      <c r="AL29" s="2253" t="str">
        <f>IF(TITLE_NAME_OR_PR_CHANGE="",IF(TITLE_NAME_OR_PR="","",TITLE_NAME_OR_PR),TITLE_NAME_OR_PR_CHANGE)</f>
        <v>Комитет ценового и тарифного регулирования</v>
      </c>
      <c r="AM29" s="2253"/>
      <c r="AN29" s="2253"/>
      <c r="AO29" s="2253"/>
      <c r="AP29" s="2253"/>
      <c r="AQ29" s="2253"/>
      <c r="AR29" s="2253"/>
      <c r="AS29" s="2815"/>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573</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2266" t="str">
        <f>IF(TITLE_DATE_PR_CHANGE="",IF(TITLE_DATE_PR="","",TITLE_DATE_PR),TITLE_DATE_PR_CHANGE)</f>
        <v>46015</v>
      </c>
      <c r="AM30" s="2266"/>
      <c r="AN30" s="2266"/>
      <c r="AO30" s="2266"/>
      <c r="AP30" s="2266"/>
      <c r="AQ30" s="2266"/>
      <c r="AR30" s="2266"/>
      <c r="AS30" s="2815"/>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574</v>
      </c>
      <c r="T31" s="2252"/>
      <c r="U31" s="1374"/>
      <c r="V31" s="2253" t="str">
        <f>IF(TITLE_NUMBER_PR_CHANGE="",IF(TITLE_NUMBER_PR="","",TITLE_NUMBER_PR),TITLE_NUMBER_PR_CHANGE)</f>
        <v>813</v>
      </c>
      <c r="W31" s="2253"/>
      <c r="X31" s="2253"/>
      <c r="Y31" s="2253"/>
      <c r="Z31" s="2253"/>
      <c r="AA31" s="2253"/>
      <c r="AB31" s="2253"/>
      <c r="AC31" s="328"/>
      <c r="AD31" s="2253" t="str">
        <f>IF(TITLE_NUMBER_PR_CHANGE="",IF(TITLE_NUMBER_PR="","",TITLE_NUMBER_PR),TITLE_NUMBER_PR_CHANGE)</f>
        <v>813</v>
      </c>
      <c r="AE31" s="2253"/>
      <c r="AF31" s="2253"/>
      <c r="AG31" s="2253"/>
      <c r="AH31" s="2253"/>
      <c r="AI31" s="2253"/>
      <c r="AJ31" s="2253"/>
      <c r="AK31" s="328"/>
      <c r="AL31" s="2253" t="str">
        <f>IF(TITLE_NUMBER_PR_CHANGE="",IF(TITLE_NUMBER_PR="","",TITLE_NUMBER_PR),TITLE_NUMBER_PR_CHANGE)</f>
        <v>813</v>
      </c>
      <c r="AM31" s="2253"/>
      <c r="AN31" s="2253"/>
      <c r="AO31" s="2253"/>
      <c r="AP31" s="2253"/>
      <c r="AQ31" s="2253"/>
      <c r="AR31" s="2253"/>
      <c r="AS31" s="2815"/>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2253" t="str">
        <f>IF(TITLE_IST_PUB_CHANGE="",IF(TITLE_IST_PUB="","",TITLE_IST_PUB),TITLE_IST_PUB_CHANGE)</f>
        <v>Сайт Правительства Самарской области</v>
      </c>
      <c r="AM32" s="2253"/>
      <c r="AN32" s="2253"/>
      <c r="AO32" s="2253"/>
      <c r="AP32" s="2253"/>
      <c r="AQ32" s="2253"/>
      <c r="AR32" s="2253"/>
      <c r="AS32" s="2815"/>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827"/>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575</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2266" t="str">
        <f>IF(TITLE_DATE_PR_CHANGE="",IF(TITLE_DATE_PR="","",TITLE_DATE_PR),TITLE_DATE_PR_CHANGE)</f>
        <v>46015</v>
      </c>
      <c r="AM34" s="2266"/>
      <c r="AN34" s="2266"/>
      <c r="AO34" s="2266"/>
      <c r="AP34" s="2266"/>
      <c r="AQ34" s="2266"/>
      <c r="AR34" s="2266"/>
      <c r="AS34" s="2815"/>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576</v>
      </c>
      <c r="T35" s="2252"/>
      <c r="U35" s="1374"/>
      <c r="V35" s="2253" t="str">
        <f>IF(TITLE_NUMBER_PR_CHANGE="",IF(TITLE_NUMBER_PR="","",TITLE_NUMBER_PR),TITLE_NUMBER_PR_CHANGE)</f>
        <v>813</v>
      </c>
      <c r="W35" s="2253"/>
      <c r="X35" s="2253"/>
      <c r="Y35" s="2253"/>
      <c r="Z35" s="2253"/>
      <c r="AA35" s="2253"/>
      <c r="AB35" s="2253"/>
      <c r="AC35" s="328"/>
      <c r="AD35" s="2253" t="str">
        <f>IF(TITLE_NUMBER_PR_CHANGE="",IF(TITLE_NUMBER_PR="","",TITLE_NUMBER_PR),TITLE_NUMBER_PR_CHANGE)</f>
        <v>813</v>
      </c>
      <c r="AE35" s="2253"/>
      <c r="AF35" s="2253"/>
      <c r="AG35" s="2253"/>
      <c r="AH35" s="2253"/>
      <c r="AI35" s="2253"/>
      <c r="AJ35" s="2253"/>
      <c r="AK35" s="328"/>
      <c r="AL35" s="2253" t="str">
        <f>IF(TITLE_NUMBER_PR_CHANGE="",IF(TITLE_NUMBER_PR="","",TITLE_NUMBER_PR),TITLE_NUMBER_PR_CHANGE)</f>
        <v>813</v>
      </c>
      <c r="AM35" s="2253"/>
      <c r="AN35" s="2253"/>
      <c r="AO35" s="2253"/>
      <c r="AP35" s="2253"/>
      <c r="AQ35" s="2253"/>
      <c r="AR35" s="2253"/>
      <c r="AS35" s="2815"/>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577</v>
      </c>
      <c r="AD36" s="328"/>
      <c r="AE36" s="328"/>
      <c r="AF36" s="328"/>
      <c r="AG36" s="328"/>
      <c r="AH36" s="328"/>
      <c r="AI36" s="328"/>
      <c r="AJ36" s="328"/>
      <c r="AK36" s="280" t="s">
        <v>577</v>
      </c>
      <c r="AL36" s="1637"/>
      <c r="AM36" s="1637"/>
      <c r="AN36" s="1637"/>
      <c r="AO36" s="1637"/>
      <c r="AP36" s="1637"/>
      <c r="AQ36" s="1637"/>
      <c r="AR36" s="1637"/>
      <c r="AS36" s="2828" t="s">
        <v>577</v>
      </c>
      <c r="AV36" s="370"/>
      <c r="AW36" s="370"/>
      <c r="AX36" s="370"/>
      <c r="AY36" s="370"/>
      <c r="AZ36" s="370"/>
      <c r="BA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107</v>
      </c>
      <c r="AM37" s="2254"/>
      <c r="AN37" s="2254"/>
      <c r="AO37" s="2254"/>
      <c r="AP37" s="2254"/>
      <c r="AQ37" s="2254"/>
      <c r="AR37" s="2254"/>
      <c r="AS37" s="2829"/>
      <c r="BA37" s="1157">
        <v>14</v>
      </c>
    </row>
    <row customHeight="1" ht="15">
      <c r="Q38" s="378"/>
      <c r="R38" s="378"/>
      <c r="S38" s="2129" t="s">
        <v>453</v>
      </c>
      <c r="T38" s="2129"/>
      <c r="U38" s="2129"/>
      <c r="V38" s="2129"/>
      <c r="W38" s="2129"/>
      <c r="X38" s="2129"/>
      <c r="Y38" s="2129"/>
      <c r="Z38" s="2129"/>
      <c r="AA38" s="2129"/>
      <c r="AB38" s="2129"/>
      <c r="AC38" s="2129"/>
      <c r="AD38" s="2129"/>
      <c r="AE38" s="2129"/>
      <c r="AF38" s="2129"/>
      <c r="AG38" s="2129"/>
      <c r="AH38" s="2129"/>
      <c r="AI38" s="2129"/>
      <c r="AJ38" s="2129"/>
      <c r="AK38" s="2129"/>
      <c r="AL38" s="2314" t="s">
        <v>453</v>
      </c>
      <c r="AM38" s="2314"/>
      <c r="AN38" s="2314"/>
      <c r="AO38" s="2314"/>
      <c r="AP38" s="2314"/>
      <c r="AQ38" s="2314"/>
      <c r="AR38" s="2314"/>
      <c r="AS38" s="2830"/>
      <c r="AT38" s="2129"/>
      <c r="AU38" s="2129"/>
      <c r="BA38" s="1157"/>
    </row>
    <row customHeight="1" ht="15">
      <c r="Q39" s="378"/>
      <c r="R39" s="378"/>
      <c r="S39" s="2275" t="s">
        <v>92</v>
      </c>
      <c r="T39" s="2211" t="s">
        <v>578</v>
      </c>
      <c r="U39" s="303"/>
      <c r="V39" s="2276" t="s">
        <v>579</v>
      </c>
      <c r="W39" s="2277"/>
      <c r="X39" s="2277"/>
      <c r="Y39" s="2277"/>
      <c r="Z39" s="2277"/>
      <c r="AA39" s="2277"/>
      <c r="AB39" s="2278"/>
      <c r="AC39" s="2279" t="s">
        <v>580</v>
      </c>
      <c r="AD39" s="2276" t="s">
        <v>579</v>
      </c>
      <c r="AE39" s="2277"/>
      <c r="AF39" s="2277"/>
      <c r="AG39" s="2277"/>
      <c r="AH39" s="2277"/>
      <c r="AI39" s="2277"/>
      <c r="AJ39" s="2278"/>
      <c r="AK39" s="2279" t="s">
        <v>581</v>
      </c>
      <c r="AL39" s="2401" t="s">
        <v>579</v>
      </c>
      <c r="AM39" s="2402"/>
      <c r="AN39" s="2402"/>
      <c r="AO39" s="2402"/>
      <c r="AP39" s="2402"/>
      <c r="AQ39" s="2402"/>
      <c r="AR39" s="2403"/>
      <c r="AS39" s="2831" t="s">
        <v>580</v>
      </c>
      <c r="AT39" s="2282" t="s">
        <v>582</v>
      </c>
      <c r="AU39" s="2129"/>
      <c r="BA39" s="1157">
        <v>14</v>
      </c>
    </row>
    <row customHeight="1" ht="36">
      <c r="Q40" s="378"/>
      <c r="R40" s="378"/>
      <c r="S40" s="2275"/>
      <c r="T40" s="2211"/>
      <c r="U40" s="1033"/>
      <c r="V40" s="2262" t="s">
        <v>583</v>
      </c>
      <c r="W40" s="2285"/>
      <c r="X40" s="2264" t="s">
        <v>585</v>
      </c>
      <c r="Y40" s="2265"/>
      <c r="Z40" s="2264" t="s">
        <v>586</v>
      </c>
      <c r="AA40" s="2271"/>
      <c r="AB40" s="2265"/>
      <c r="AC40" s="2280"/>
      <c r="AD40" s="2262" t="s">
        <v>602</v>
      </c>
      <c r="AE40" s="2285"/>
      <c r="AF40" s="2264" t="s">
        <v>585</v>
      </c>
      <c r="AG40" s="2265"/>
      <c r="AH40" s="2264" t="s">
        <v>586</v>
      </c>
      <c r="AI40" s="2271"/>
      <c r="AJ40" s="2265"/>
      <c r="AK40" s="2280"/>
      <c r="AL40" s="2262" t="s">
        <v>583</v>
      </c>
      <c r="AM40" s="2612"/>
      <c r="AN40" s="2264" t="s">
        <v>585</v>
      </c>
      <c r="AO40" s="2265"/>
      <c r="AP40" s="2264" t="s">
        <v>586</v>
      </c>
      <c r="AQ40" s="2271"/>
      <c r="AR40" s="2265"/>
      <c r="AS40" s="2832"/>
      <c r="AT40" s="2283"/>
      <c r="AU40" s="2129"/>
      <c r="BA40" s="1157">
        <v>34</v>
      </c>
    </row>
    <row customHeight="1" ht="36">
      <c r="A41" s="1372"/>
      <c r="B41" s="1372" t="s">
        <v>217</v>
      </c>
      <c r="C41" s="1372" t="s">
        <v>218</v>
      </c>
      <c r="D41" s="1372" t="s">
        <v>219</v>
      </c>
      <c r="E41" s="1366" t="s">
        <v>587</v>
      </c>
      <c r="F41" s="1366" t="s">
        <v>588</v>
      </c>
      <c r="G41" s="1366" t="s">
        <v>589</v>
      </c>
      <c r="H41" s="1366" t="s">
        <v>590</v>
      </c>
      <c r="I41" s="1366" t="s">
        <v>591</v>
      </c>
      <c r="J41" s="1366" t="s">
        <v>592</v>
      </c>
      <c r="K41" s="1366" t="s">
        <v>593</v>
      </c>
      <c r="L41" s="1366" t="s">
        <v>568</v>
      </c>
      <c r="Q41" s="378"/>
      <c r="R41" s="378"/>
      <c r="S41" s="2275"/>
      <c r="T41" s="2211"/>
      <c r="U41" s="304"/>
      <c r="V41" s="2263"/>
      <c r="W41" s="2286"/>
      <c r="X41" s="1224" t="s">
        <v>594</v>
      </c>
      <c r="Y41" s="1224" t="s">
        <v>595</v>
      </c>
      <c r="Z41" s="1340" t="s">
        <v>596</v>
      </c>
      <c r="AA41" s="2272" t="s">
        <v>597</v>
      </c>
      <c r="AB41" s="2273"/>
      <c r="AC41" s="2281"/>
      <c r="AD41" s="2263"/>
      <c r="AE41" s="2286"/>
      <c r="AF41" s="1224" t="s">
        <v>594</v>
      </c>
      <c r="AG41" s="1224" t="s">
        <v>595</v>
      </c>
      <c r="AH41" s="1340" t="s">
        <v>596</v>
      </c>
      <c r="AI41" s="2272" t="s">
        <v>597</v>
      </c>
      <c r="AJ41" s="2273"/>
      <c r="AK41" s="2281"/>
      <c r="AL41" s="2263"/>
      <c r="AM41" s="2286"/>
      <c r="AN41" s="2579" t="s">
        <v>594</v>
      </c>
      <c r="AO41" s="2579" t="s">
        <v>595</v>
      </c>
      <c r="AP41" s="2579" t="s">
        <v>596</v>
      </c>
      <c r="AQ41" s="2272" t="s">
        <v>597</v>
      </c>
      <c r="AR41" s="2273"/>
      <c r="AS41" s="2833"/>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194</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834">
        <f>OFFSET(AS42,0,-2)+1</f>
        <v>5</v>
      </c>
      <c r="AT42" s="1247">
        <f>OFFSET(AT42,0,-1)</f>
        <v>5</v>
      </c>
      <c r="AU42" s="1337">
        <f>OFFSET(AU42,0,-1)+1</f>
        <v>6</v>
      </c>
      <c r="AV42" s="513"/>
      <c r="AW42" s="513"/>
      <c r="AX42" s="513"/>
      <c r="AY42" s="513"/>
      <c r="AZ42" s="513"/>
      <c r="BA42" s="498">
        <v>0</v>
      </c>
    </row>
    <row customHeight="1" ht="21.75">
      <c r="A43" s="1365" t="s">
        <v>320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205</v>
      </c>
      <c r="U43" s="302"/>
      <c r="V43" s="2244"/>
      <c r="W43" s="2245"/>
      <c r="X43" s="2245"/>
      <c r="Y43" s="2245"/>
      <c r="Z43" s="2245"/>
      <c r="AA43" s="2245"/>
      <c r="AB43" s="2245"/>
      <c r="AC43" s="2246"/>
      <c r="AD43" s="2244" t="str">
        <f>INDEX(PT_DIFFERENTIATION_NTAR,MATCH(A43,PT_DIFFERENTIATION_NTAR_ID,0))</f>
        <v>Тариф на теплоноситель</v>
      </c>
      <c r="AE43" s="2245"/>
      <c r="AF43" s="2245"/>
      <c r="AG43" s="2245"/>
      <c r="AH43" s="2245"/>
      <c r="AI43" s="2245"/>
      <c r="AJ43" s="2245"/>
      <c r="AK43" s="2245"/>
      <c r="AL43" s="2244"/>
      <c r="AM43" s="2245"/>
      <c r="AN43" s="2245"/>
      <c r="AO43" s="2245"/>
      <c r="AP43" s="2245"/>
      <c r="AQ43" s="2245"/>
      <c r="AR43" s="2245"/>
      <c r="AS43" s="2816"/>
      <c r="AT43" s="2246"/>
      <c r="AU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1.75">
      <c r="A44" s="1365" t="s">
        <v>320</v>
      </c>
      <c r="B44" s="1365" t="s">
        <v>321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550</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816"/>
      <c r="AT44" s="2246"/>
      <c r="AU44" s="1260" t="s">
        <v>551</v>
      </c>
      <c r="AW44" s="502"/>
      <c r="AX44" s="502" t="str">
        <f>IF(T44="","",T44)</f>
        <v>Территория действия тарифа</v>
      </c>
      <c r="AY44" s="502"/>
      <c r="AZ44" s="502"/>
      <c r="BA44" s="1157">
        <v>21</v>
      </c>
    </row>
    <row customHeight="1" ht="24">
      <c r="A45" s="1365" t="s">
        <v>320</v>
      </c>
      <c r="B45" s="1365" t="s">
        <v>321</v>
      </c>
      <c r="C45" s="1365" t="s">
        <v>322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552</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816"/>
      <c r="AT45" s="2246"/>
      <c r="AU45" s="1260" t="s">
        <v>553</v>
      </c>
      <c r="AW45" s="502"/>
      <c r="AX45" s="502" t="str">
        <f>IF(T45="","",T45)</f>
        <v>Наименование системы теплоснабжения </v>
      </c>
      <c r="AY45" s="502"/>
      <c r="AZ45" s="502"/>
      <c r="BA45" s="1157">
        <v>23</v>
      </c>
    </row>
    <row customHeight="1" ht="21.75">
      <c r="A46" s="1365" t="s">
        <v>320</v>
      </c>
      <c r="B46" s="1365" t="s">
        <v>321</v>
      </c>
      <c r="C46" s="1365" t="s">
        <v>322</v>
      </c>
      <c r="D46" s="1365" t="s">
        <v>323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554</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816"/>
      <c r="AT46" s="2246"/>
      <c r="AU46" s="1260" t="s">
        <v>555</v>
      </c>
      <c r="AW46" s="502"/>
      <c r="AX46" s="502" t="str">
        <f>IF(T46="","",T46)</f>
        <v>Источник тепловой энергии  </v>
      </c>
      <c r="AY46" s="502"/>
      <c r="AZ46" s="502"/>
      <c r="BA46" s="1157">
        <v>21</v>
      </c>
    </row>
    <row s="1644" customFormat="1" customHeight="1" ht="0">
      <c r="A47" s="1345" t="s">
        <v>320</v>
      </c>
      <c r="B47" s="1345" t="s">
        <v>321</v>
      </c>
      <c r="C47" s="1345" t="s">
        <v>322</v>
      </c>
      <c r="D47" s="1345" t="s">
        <v>323</v>
      </c>
      <c r="E47" s="2261"/>
      <c r="F47" s="2261"/>
      <c r="G47" s="2261"/>
      <c r="H47" s="2261"/>
      <c r="I47" s="2258" t="str">
        <f>S46&amp;".1"</f>
        <v>1.1.1.1.1</v>
      </c>
      <c r="J47" s="1345"/>
      <c r="K47" s="1345"/>
      <c r="L47" s="1348" t="s">
        <v>556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298"/>
      <c r="AM47" s="2299"/>
      <c r="AN47" s="2299"/>
      <c r="AO47" s="2299"/>
      <c r="AP47" s="2299"/>
      <c r="AQ47" s="2299"/>
      <c r="AR47" s="2299"/>
      <c r="AS47" s="2838"/>
      <c r="AT47" s="2300"/>
      <c r="AU47" s="1387"/>
      <c r="AW47" s="502"/>
      <c r="AX47" s="502" t="str">
        <f>IF(T47="","",T47)</f>
        <v/>
      </c>
      <c r="AY47" s="502"/>
      <c r="AZ47" s="502"/>
      <c r="BA47" s="513">
        <v>0</v>
      </c>
    </row>
    <row customHeight="1" ht="21.75">
      <c r="A48" s="1365" t="s">
        <v>320</v>
      </c>
      <c r="B48" s="1365" t="s">
        <v>321</v>
      </c>
      <c r="C48" s="1365" t="s">
        <v>322</v>
      </c>
      <c r="D48" s="1365" t="s">
        <v>323</v>
      </c>
      <c r="E48" s="2261"/>
      <c r="F48" s="2261"/>
      <c r="G48" s="2261"/>
      <c r="H48" s="2261"/>
      <c r="I48" s="2288"/>
      <c r="J48" s="2258" t="str">
        <f>S46&amp;".1"</f>
        <v>1.1.1.1.1</v>
      </c>
      <c r="K48" s="1365"/>
      <c r="L48" s="1366" t="s">
        <v>559</v>
      </c>
      <c r="P48" s="2259"/>
      <c r="Q48" s="2259">
        <v>1</v>
      </c>
      <c r="R48" s="359"/>
      <c r="S48" s="1338" t="str">
        <f>$J48</f>
        <v>1.1.1.1.1</v>
      </c>
      <c r="T48" s="288" t="s">
        <v>560</v>
      </c>
      <c r="U48" s="302"/>
      <c r="V48" s="2247"/>
      <c r="W48" s="2248"/>
      <c r="X48" s="2248"/>
      <c r="Y48" s="2248"/>
      <c r="Z48" s="2248"/>
      <c r="AA48" s="2248"/>
      <c r="AB48" s="2248"/>
      <c r="AC48" s="2249"/>
      <c r="AD48" s="2247" t="s">
        <v>599</v>
      </c>
      <c r="AE48" s="2248"/>
      <c r="AF48" s="2248"/>
      <c r="AG48" s="2248"/>
      <c r="AH48" s="2248"/>
      <c r="AI48" s="2248"/>
      <c r="AJ48" s="2248"/>
      <c r="AK48" s="2248"/>
      <c r="AL48" s="2247"/>
      <c r="AM48" s="2248"/>
      <c r="AN48" s="2248"/>
      <c r="AO48" s="2248"/>
      <c r="AP48" s="2248"/>
      <c r="AQ48" s="2248"/>
      <c r="AR48" s="2248"/>
      <c r="AS48" s="2817"/>
      <c r="AT48" s="2249"/>
      <c r="AU48" s="1260" t="s">
        <v>561</v>
      </c>
      <c r="AW48" s="502"/>
      <c r="AX48" s="502" t="str">
        <f>IF(T48="","",T48)</f>
        <v>Группа потребителей</v>
      </c>
      <c r="AY48" s="502"/>
      <c r="AZ48" s="502"/>
      <c r="BA48" s="1157">
        <v>21</v>
      </c>
    </row>
    <row customHeight="1" ht="21.75">
      <c r="A49" s="1365" t="s">
        <v>320</v>
      </c>
      <c r="B49" s="1365" t="s">
        <v>321</v>
      </c>
      <c r="C49" s="1365" t="s">
        <v>322</v>
      </c>
      <c r="D49" s="1365" t="s">
        <v>323</v>
      </c>
      <c r="E49" s="2261"/>
      <c r="F49" s="2261"/>
      <c r="G49" s="2261"/>
      <c r="H49" s="2261"/>
      <c r="I49" s="2288"/>
      <c r="J49" s="2288"/>
      <c r="K49" s="2258" t="str">
        <f>J48&amp;".1"</f>
        <v>1.1.1.1.1.1</v>
      </c>
      <c r="L49" s="1366" t="s">
        <v>562</v>
      </c>
      <c r="P49" s="2259"/>
      <c r="Q49" s="2259"/>
      <c r="R49" s="359">
        <v>1</v>
      </c>
      <c r="S49" s="1338" t="str">
        <f>$K49</f>
        <v>1.1.1.1.1.1</v>
      </c>
      <c r="T49" s="1349" t="s">
        <v>600</v>
      </c>
      <c r="U49" s="302"/>
      <c r="V49" s="753"/>
      <c r="W49" s="327"/>
      <c r="X49" s="753"/>
      <c r="Y49" s="1259"/>
      <c r="Z49" s="2267"/>
      <c r="AA49" s="2109" t="s">
        <v>65</v>
      </c>
      <c r="AB49" s="2267"/>
      <c r="AC49" s="2109" t="s">
        <v>65</v>
      </c>
      <c r="AD49" s="753">
        <v>45.44</v>
      </c>
      <c r="AE49" s="327"/>
      <c r="AF49" s="753"/>
      <c r="AG49" s="1259"/>
      <c r="AH49" s="2604">
        <v>46023</v>
      </c>
      <c r="AI49" s="2109" t="s">
        <v>65</v>
      </c>
      <c r="AJ49" s="2289">
        <v>46295</v>
      </c>
      <c r="AK49" s="2109" t="s">
        <v>65</v>
      </c>
      <c r="AL49" s="753">
        <v>49.71</v>
      </c>
      <c r="AM49" s="327"/>
      <c r="AN49" s="753"/>
      <c r="AO49" s="1259"/>
      <c r="AP49" s="2604">
        <v>46296</v>
      </c>
      <c r="AQ49" s="2109" t="s">
        <v>65</v>
      </c>
      <c r="AR49" s="2604">
        <v>46387</v>
      </c>
      <c r="AS49" s="2109" t="s">
        <v>65</v>
      </c>
      <c r="AT49" s="1350"/>
      <c r="AU49" s="2255" t="s">
        <v>603</v>
      </c>
      <c r="AV49" s="513">
        <f>STRCHECKDATE(V50:AT50)</f>
      </c>
      <c r="AW49" s="502"/>
      <c r="AX49" s="502" t="str">
        <f>IF(T49="","",T49)</f>
        <v>вода</v>
      </c>
      <c r="AY49" s="502"/>
      <c r="AZ49" s="502"/>
      <c r="BA49" s="1157">
        <v>21</v>
      </c>
    </row>
    <row customHeight="1" ht="0.75">
      <c r="A50" s="1365" t="s">
        <v>320</v>
      </c>
      <c r="B50" s="1365" t="s">
        <v>321</v>
      </c>
      <c r="C50" s="1365" t="s">
        <v>322</v>
      </c>
      <c r="D50" s="1365" t="s">
        <v>323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25">
      <c r="A51" s="1365" t="s">
        <v>320</v>
      </c>
      <c r="B51" s="1365" t="s">
        <v>321</v>
      </c>
      <c r="C51" s="1365" t="s">
        <v>322</v>
      </c>
      <c r="D51" s="1365" t="s">
        <v>323</v>
      </c>
      <c r="E51" s="2261"/>
      <c r="F51" s="2261"/>
      <c r="G51" s="2261"/>
      <c r="H51" s="2261"/>
      <c r="I51" s="2288"/>
      <c r="J51" s="2258"/>
      <c r="K51" s="1365"/>
      <c r="L51" s="1366"/>
      <c r="P51" s="2259"/>
      <c r="Q51" s="2259"/>
      <c r="R51" s="358"/>
      <c r="S51" s="1280"/>
      <c r="T51" s="289" t="s">
        <v>564</v>
      </c>
      <c r="U51" s="369"/>
      <c r="V51" s="369"/>
      <c r="W51" s="369"/>
      <c r="X51" s="369"/>
      <c r="Y51" s="369"/>
      <c r="Z51" s="369"/>
      <c r="AA51" s="369"/>
      <c r="AB51" s="369"/>
      <c r="AC51" s="369"/>
      <c r="AD51" s="369"/>
      <c r="AE51" s="369"/>
      <c r="AF51" s="369"/>
      <c r="AG51" s="369"/>
      <c r="AH51" s="369"/>
      <c r="AI51" s="369"/>
      <c r="AJ51" s="369"/>
      <c r="AK51" s="369"/>
      <c r="AL51" s="2713"/>
      <c r="AM51" s="2713"/>
      <c r="AN51" s="2713"/>
      <c r="AO51" s="2713"/>
      <c r="AP51" s="2713"/>
      <c r="AQ51" s="2713"/>
      <c r="AR51" s="2713"/>
      <c r="AS51" s="2839"/>
      <c r="AT51" s="326"/>
      <c r="AU51" s="2257"/>
      <c r="AW51" s="502"/>
      <c r="AX51" s="502" t="str">
        <f>IF(T51="","",T51)</f>
        <v>Добавить вид теплоносителя (параметры теплоносителя)</v>
      </c>
      <c r="AY51" s="502"/>
      <c r="AZ51" s="502"/>
      <c r="BA51" s="1157">
        <v>11</v>
      </c>
    </row>
    <row customHeight="1" ht="11.25">
      <c r="A52" s="1365" t="s">
        <v>320</v>
      </c>
      <c r="B52" s="1365" t="s">
        <v>321</v>
      </c>
      <c r="C52" s="1365" t="s">
        <v>322</v>
      </c>
      <c r="D52" s="1365" t="s">
        <v>323</v>
      </c>
      <c r="E52" s="2261"/>
      <c r="F52" s="2261"/>
      <c r="G52" s="2261"/>
      <c r="H52" s="2261"/>
      <c r="I52" s="2258"/>
      <c r="J52" s="1365"/>
      <c r="K52" s="1365"/>
      <c r="L52" s="1366"/>
      <c r="P52" s="2259"/>
      <c r="Q52" s="1333"/>
      <c r="R52" s="358"/>
      <c r="S52" s="1280"/>
      <c r="T52" s="367" t="s">
        <v>565</v>
      </c>
      <c r="U52" s="369"/>
      <c r="V52" s="369"/>
      <c r="W52" s="369"/>
      <c r="X52" s="369"/>
      <c r="Y52" s="369"/>
      <c r="Z52" s="369"/>
      <c r="AA52" s="369"/>
      <c r="AB52" s="369"/>
      <c r="AC52" s="368"/>
      <c r="AD52" s="369"/>
      <c r="AE52" s="369"/>
      <c r="AF52" s="369"/>
      <c r="AG52" s="369"/>
      <c r="AH52" s="369"/>
      <c r="AI52" s="369"/>
      <c r="AJ52" s="369"/>
      <c r="AK52" s="368"/>
      <c r="AL52" s="2713"/>
      <c r="AM52" s="2713"/>
      <c r="AN52" s="2713"/>
      <c r="AO52" s="2713"/>
      <c r="AP52" s="2713"/>
      <c r="AQ52" s="2713"/>
      <c r="AR52" s="2713"/>
      <c r="AS52" s="2840"/>
      <c r="AT52" s="369"/>
      <c r="AU52" s="305"/>
      <c r="AW52" s="502"/>
      <c r="AX52" s="502" t="str">
        <f>IF(T52="","",T52)</f>
        <v>Добавить группу потребителей</v>
      </c>
      <c r="AY52" s="502"/>
      <c r="AZ52" s="502"/>
      <c r="BA52" s="1157">
        <v>11</v>
      </c>
    </row>
    <row customHeight="1" ht="0">
      <c r="A53" s="1365" t="s">
        <v>320</v>
      </c>
      <c r="B53" s="1365" t="s">
        <v>321</v>
      </c>
      <c r="C53" s="1365" t="s">
        <v>322</v>
      </c>
      <c r="D53" s="1365" t="s">
        <v>323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2841"/>
      <c r="AT53" s="1390"/>
      <c r="AU53" s="1391"/>
      <c r="AW53" s="502"/>
      <c r="AX53" s="502" t="str">
        <f>IF(T53="","",T53)</f>
        <v/>
      </c>
      <c r="AY53" s="502"/>
      <c r="AZ53" s="502"/>
      <c r="BA53" s="1157">
        <v>0</v>
      </c>
    </row>
    <row s="1644" customFormat="1" customHeight="1" ht="0.75">
      <c r="A54" s="1345" t="s">
        <v>320</v>
      </c>
      <c r="B54" s="1345" t="s">
        <v>321</v>
      </c>
      <c r="C54" s="1345" t="s">
        <v>322</v>
      </c>
      <c r="D54" s="1316"/>
      <c r="E54" s="2261"/>
      <c r="F54" s="2261"/>
      <c r="G54" s="2260"/>
      <c r="H54" s="1316"/>
      <c r="I54" s="1316"/>
      <c r="J54" s="1316"/>
      <c r="K54" s="1316"/>
      <c r="L54" s="1341"/>
      <c r="M54" s="1317"/>
      <c r="N54" s="1317"/>
      <c r="P54" s="1318"/>
      <c r="Q54" s="1319"/>
      <c r="R54" s="1318"/>
      <c r="S54" s="1324"/>
      <c r="T54" s="1327" t="s">
        <v>244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0.75">
      <c r="A55" s="1345" t="s">
        <v>320</v>
      </c>
      <c r="B55" s="1345" t="s">
        <v>321</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852" customFormat="1" customHeight="1" ht="21">
      <c r="A56" s="1365"/>
      <c r="B56" s="1365" t="s">
        <v>324</v>
      </c>
      <c r="C56" s="1365"/>
      <c r="D56" s="1365"/>
      <c r="E56" s="2261"/>
      <c r="F56" s="2260" t="s">
        <v>106</v>
      </c>
      <c r="G56" s="1365"/>
      <c r="H56" s="1365"/>
      <c r="I56" s="1365"/>
      <c r="J56" s="1365"/>
      <c r="K56" s="1365"/>
      <c r="L56" s="1371"/>
      <c r="M56" s="1367"/>
      <c r="N56" s="1367"/>
      <c r="O56" s="1367"/>
      <c r="P56" s="2127"/>
      <c r="Q56" s="354"/>
      <c r="R56" s="355"/>
      <c r="S56" s="2275" t="str">
        <f>INDEX(PT_DIFFERENTIATION_NUM_TER,MATCH(B56,PT_DIFFERENTIATION_TER_ID,0))</f>
        <v>1.2</v>
      </c>
      <c r="T56" s="1524" t="s">
        <v>550</v>
      </c>
      <c r="U56" s="302"/>
      <c r="V56" s="2244"/>
      <c r="W56" s="2245"/>
      <c r="X56" s="2245"/>
      <c r="Y56" s="2245"/>
      <c r="Z56" s="2245"/>
      <c r="AA56" s="2245"/>
      <c r="AB56" s="2245"/>
      <c r="AC56" s="2246"/>
      <c r="AD56" s="2244" t="str">
        <f>INDEX(PT_DIFFERENTIATION_TER,MATCH(B56,PT_DIFFERENTIATION_TER_ID,0))</f>
        <v>Территория 13</v>
      </c>
      <c r="AE56" s="2245"/>
      <c r="AF56" s="2245"/>
      <c r="AG56" s="2245"/>
      <c r="AH56" s="2245"/>
      <c r="AI56" s="2245"/>
      <c r="AJ56" s="2245"/>
      <c r="AK56" s="2245"/>
      <c r="AL56" s="2244"/>
      <c r="AM56" s="2245"/>
      <c r="AN56" s="2245"/>
      <c r="AO56" s="2245"/>
      <c r="AP56" s="2245"/>
      <c r="AQ56" s="2245"/>
      <c r="AR56" s="2245"/>
      <c r="AS56" s="2816"/>
      <c r="AT56" s="2246"/>
      <c r="AU56" s="1260" t="s">
        <v>551</v>
      </c>
      <c r="AV56" s="1644"/>
      <c r="AW56" s="1626"/>
      <c r="AX56" s="1626" t="str">
        <f>IF(T56="","",T56)</f>
        <v>Территория действия тарифа</v>
      </c>
      <c r="AY56" s="1626"/>
      <c r="AZ56" s="1626"/>
      <c r="BA56" s="1637">
        <v>0</v>
      </c>
    </row>
    <row s="1852" customFormat="1" customHeight="1" ht="23.25">
      <c r="A57" s="1365"/>
      <c r="B57" s="1365"/>
      <c r="C57" s="1365" t="s">
        <v>325</v>
      </c>
      <c r="D57" s="1365"/>
      <c r="E57" s="2261"/>
      <c r="F57" s="2261">
        <v>1</v>
      </c>
      <c r="G57" s="2260">
        <v>1</v>
      </c>
      <c r="H57" s="1365"/>
      <c r="I57" s="1365"/>
      <c r="J57" s="1365"/>
      <c r="K57" s="1365"/>
      <c r="L57" s="1371"/>
      <c r="M57" s="1367"/>
      <c r="N57" s="1367"/>
      <c r="O57" s="1367"/>
      <c r="P57" s="356"/>
      <c r="Q57" s="354"/>
      <c r="R57" s="355"/>
      <c r="S57" s="2275" t="str">
        <f>INDEX(PT_DIFFERENTIATION_NUM_CS,MATCH(C57,PT_DIFFERENTIATION_CS_ID,0))</f>
        <v>1.2.1</v>
      </c>
      <c r="T57" s="311" t="s">
        <v>552</v>
      </c>
      <c r="U57" s="302"/>
      <c r="V57" s="2244"/>
      <c r="W57" s="2245"/>
      <c r="X57" s="2245"/>
      <c r="Y57" s="2245"/>
      <c r="Z57" s="2245"/>
      <c r="AA57" s="2245"/>
      <c r="AB57" s="2245"/>
      <c r="AC57" s="2246"/>
      <c r="AD57" s="2244" t="str">
        <f>INDEX(PT_DIFFERENTIATION_CS,MATCH(C57,PT_DIFFERENTIATION_CS_ID,0))</f>
        <v>без дифференциации</v>
      </c>
      <c r="AE57" s="2245"/>
      <c r="AF57" s="2245"/>
      <c r="AG57" s="2245"/>
      <c r="AH57" s="2245"/>
      <c r="AI57" s="2245"/>
      <c r="AJ57" s="2245"/>
      <c r="AK57" s="2245"/>
      <c r="AL57" s="2244"/>
      <c r="AM57" s="2245"/>
      <c r="AN57" s="2245"/>
      <c r="AO57" s="2245"/>
      <c r="AP57" s="2245"/>
      <c r="AQ57" s="2245"/>
      <c r="AR57" s="2245"/>
      <c r="AS57" s="2816"/>
      <c r="AT57" s="2246"/>
      <c r="AU57" s="1260" t="s">
        <v>553</v>
      </c>
      <c r="AV57" s="1644"/>
      <c r="AW57" s="1626"/>
      <c r="AX57" s="1626" t="str">
        <f>IF(T57="","",T57)</f>
        <v>Наименование системы теплоснабжения </v>
      </c>
      <c r="AY57" s="1626"/>
      <c r="AZ57" s="1626"/>
      <c r="BA57" s="1637">
        <v>0</v>
      </c>
    </row>
    <row s="1852" customFormat="1" customHeight="1" ht="21">
      <c r="A58" s="1365"/>
      <c r="B58" s="1365"/>
      <c r="C58" s="1365"/>
      <c r="D58" s="1365" t="s">
        <v>326</v>
      </c>
      <c r="E58" s="2261"/>
      <c r="F58" s="2261">
        <v>1</v>
      </c>
      <c r="G58" s="2261"/>
      <c r="H58" s="2260">
        <v>1</v>
      </c>
      <c r="I58" s="1365"/>
      <c r="J58" s="1365"/>
      <c r="K58" s="1365"/>
      <c r="L58" s="1371"/>
      <c r="M58" s="1367"/>
      <c r="N58" s="1367"/>
      <c r="O58" s="1367"/>
      <c r="P58" s="356"/>
      <c r="Q58" s="354"/>
      <c r="R58" s="355"/>
      <c r="S58" s="2275" t="str">
        <f>INDEX(PT_DIFFERENTIATION_NUM_IST_TE,MATCH(D58,PT_DIFFERENTIATION_IST_TE_ID,0))</f>
        <v>1.2.1.1</v>
      </c>
      <c r="T58" s="312" t="s">
        <v>554</v>
      </c>
      <c r="U58" s="302"/>
      <c r="V58" s="2244"/>
      <c r="W58" s="2245"/>
      <c r="X58" s="2245"/>
      <c r="Y58" s="2245"/>
      <c r="Z58" s="2245"/>
      <c r="AA58" s="2245"/>
      <c r="AB58" s="2245"/>
      <c r="AC58" s="2246"/>
      <c r="AD58" s="2244" t="str">
        <f>INDEX(PT_DIFFERENTIATION_IST_TE,MATCH(D58,PT_DIFFERENTIATION_IST_TE_ID,0))</f>
        <v>без дифференциации</v>
      </c>
      <c r="AE58" s="2245"/>
      <c r="AF58" s="2245"/>
      <c r="AG58" s="2245"/>
      <c r="AH58" s="2245"/>
      <c r="AI58" s="2245"/>
      <c r="AJ58" s="2245"/>
      <c r="AK58" s="2245"/>
      <c r="AL58" s="2244"/>
      <c r="AM58" s="2245"/>
      <c r="AN58" s="2245"/>
      <c r="AO58" s="2245"/>
      <c r="AP58" s="2245"/>
      <c r="AQ58" s="2245"/>
      <c r="AR58" s="2245"/>
      <c r="AS58" s="2816"/>
      <c r="AT58" s="2246"/>
      <c r="AU58" s="1260" t="s">
        <v>555</v>
      </c>
      <c r="AV58" s="1644"/>
      <c r="AW58" s="1626"/>
      <c r="AX58" s="1626" t="str">
        <f>IF(T58="","",T58)</f>
        <v>Источник тепловой энергии  </v>
      </c>
      <c r="AY58" s="1626"/>
      <c r="AZ58" s="1626"/>
      <c r="BA58" s="1637">
        <v>0</v>
      </c>
    </row>
    <row s="1852" customFormat="1" customHeight="1" ht="14.25">
      <c r="A59" s="1365"/>
      <c r="B59" s="1365"/>
      <c r="C59" s="1365"/>
      <c r="D59" s="1365"/>
      <c r="E59" s="2261"/>
      <c r="F59" s="2261">
        <v>1</v>
      </c>
      <c r="G59" s="2261"/>
      <c r="H59" s="2261"/>
      <c r="I59" s="2258" t="str">
        <f>S58&amp;".1"</f>
        <v>1.2.1.1.1</v>
      </c>
      <c r="J59" s="1365"/>
      <c r="K59" s="1365"/>
      <c r="L59" s="1371" t="s">
        <v>556</v>
      </c>
      <c r="M59" s="1368"/>
      <c r="N59" s="1778"/>
      <c r="O59" s="1778"/>
      <c r="P59" s="2376">
        <v>1</v>
      </c>
      <c r="Q59" s="2376"/>
      <c r="R59" s="358"/>
      <c r="S59" s="2306"/>
      <c r="T59" s="1385"/>
      <c r="U59" s="1386"/>
      <c r="V59" s="2298"/>
      <c r="W59" s="2299"/>
      <c r="X59" s="2299"/>
      <c r="Y59" s="2299"/>
      <c r="Z59" s="2299"/>
      <c r="AA59" s="2299"/>
      <c r="AB59" s="2299"/>
      <c r="AC59" s="2300"/>
      <c r="AD59" s="2298"/>
      <c r="AE59" s="2299"/>
      <c r="AF59" s="2299"/>
      <c r="AG59" s="2299"/>
      <c r="AH59" s="2299"/>
      <c r="AI59" s="2299"/>
      <c r="AJ59" s="2299"/>
      <c r="AK59" s="2299"/>
      <c r="AL59" s="2298"/>
      <c r="AM59" s="2299"/>
      <c r="AN59" s="2299"/>
      <c r="AO59" s="2299"/>
      <c r="AP59" s="2299"/>
      <c r="AQ59" s="2299"/>
      <c r="AR59" s="2299"/>
      <c r="AS59" s="2838"/>
      <c r="AT59" s="2300"/>
      <c r="AU59" s="1387"/>
      <c r="AV59" s="1644"/>
      <c r="AW59" s="1626"/>
      <c r="AX59" s="1626" t="str">
        <f>IF(T59="","",T59)</f>
        <v/>
      </c>
      <c r="AY59" s="1626"/>
      <c r="AZ59" s="1626"/>
      <c r="BA59" s="1637">
        <v>0</v>
      </c>
    </row>
    <row s="1852" customFormat="1" customHeight="1" ht="21">
      <c r="A60" s="1365"/>
      <c r="B60" s="1365"/>
      <c r="C60" s="1365"/>
      <c r="D60" s="1365"/>
      <c r="E60" s="2261"/>
      <c r="F60" s="2261">
        <v>1</v>
      </c>
      <c r="G60" s="2261"/>
      <c r="H60" s="2261"/>
      <c r="I60" s="2288"/>
      <c r="J60" s="2258" t="str">
        <f>I59&amp;".1"</f>
        <v>1.2.1.1.1.1</v>
      </c>
      <c r="K60" s="1365"/>
      <c r="L60" s="1371" t="s">
        <v>559</v>
      </c>
      <c r="M60" s="1368"/>
      <c r="N60" s="1368"/>
      <c r="O60" s="1778"/>
      <c r="P60" s="2376"/>
      <c r="Q60" s="2376">
        <v>1</v>
      </c>
      <c r="R60" s="359"/>
      <c r="S60" s="2275" t="str">
        <f>$J60</f>
        <v>1.2.1.1.1.1</v>
      </c>
      <c r="T60" s="288" t="s">
        <v>560</v>
      </c>
      <c r="U60" s="302"/>
      <c r="V60" s="2247"/>
      <c r="W60" s="2248"/>
      <c r="X60" s="2248"/>
      <c r="Y60" s="2248"/>
      <c r="Z60" s="2248"/>
      <c r="AA60" s="2248"/>
      <c r="AB60" s="2248"/>
      <c r="AC60" s="2249"/>
      <c r="AD60" s="2247" t="s">
        <v>599</v>
      </c>
      <c r="AE60" s="2248"/>
      <c r="AF60" s="2248"/>
      <c r="AG60" s="2248"/>
      <c r="AH60" s="2248"/>
      <c r="AI60" s="2248"/>
      <c r="AJ60" s="2248"/>
      <c r="AK60" s="2248"/>
      <c r="AL60" s="2247"/>
      <c r="AM60" s="2248"/>
      <c r="AN60" s="2248"/>
      <c r="AO60" s="2248"/>
      <c r="AP60" s="2248"/>
      <c r="AQ60" s="2248"/>
      <c r="AR60" s="2248"/>
      <c r="AS60" s="2817"/>
      <c r="AT60" s="2249"/>
      <c r="AU60" s="1260" t="s">
        <v>561</v>
      </c>
      <c r="AV60" s="1644"/>
      <c r="AW60" s="1626"/>
      <c r="AX60" s="1626" t="str">
        <f>IF(T60="","",T60)</f>
        <v>Группа потребителей</v>
      </c>
      <c r="AY60" s="1626"/>
      <c r="AZ60" s="1626"/>
      <c r="BA60" s="1637">
        <v>0</v>
      </c>
    </row>
    <row s="1852" customFormat="1" customHeight="1" ht="21">
      <c r="A61" s="1365"/>
      <c r="B61" s="1365"/>
      <c r="C61" s="1365"/>
      <c r="D61" s="1365"/>
      <c r="E61" s="2261"/>
      <c r="F61" s="2261">
        <v>1</v>
      </c>
      <c r="G61" s="2261"/>
      <c r="H61" s="2261"/>
      <c r="I61" s="2288"/>
      <c r="J61" s="2288"/>
      <c r="K61" s="2258" t="str">
        <f>J60&amp;".1"</f>
        <v>1.2.1.1.1.1.1</v>
      </c>
      <c r="L61" s="1371" t="s">
        <v>562</v>
      </c>
      <c r="M61" s="1368"/>
      <c r="N61" s="1368"/>
      <c r="O61" s="1368"/>
      <c r="P61" s="2376"/>
      <c r="Q61" s="2376"/>
      <c r="R61" s="359">
        <v>1</v>
      </c>
      <c r="S61" s="2275" t="str">
        <f>$K61</f>
        <v>1.2.1.1.1.1.1</v>
      </c>
      <c r="T61" s="1349" t="s">
        <v>600</v>
      </c>
      <c r="U61" s="302"/>
      <c r="V61" s="753"/>
      <c r="W61" s="327"/>
      <c r="X61" s="753"/>
      <c r="Y61" s="1259"/>
      <c r="Z61" s="2604"/>
      <c r="AA61" s="2109" t="s">
        <v>65</v>
      </c>
      <c r="AB61" s="2604"/>
      <c r="AC61" s="2109" t="s">
        <v>65</v>
      </c>
      <c r="AD61" s="753">
        <v>72.47</v>
      </c>
      <c r="AE61" s="327"/>
      <c r="AF61" s="753"/>
      <c r="AG61" s="1259"/>
      <c r="AH61" s="2604">
        <v>46023</v>
      </c>
      <c r="AI61" s="2109" t="s">
        <v>65</v>
      </c>
      <c r="AJ61" s="2604">
        <v>46295</v>
      </c>
      <c r="AK61" s="2109" t="s">
        <v>65</v>
      </c>
      <c r="AL61" s="753">
        <v>79.28</v>
      </c>
      <c r="AM61" s="327"/>
      <c r="AN61" s="753"/>
      <c r="AO61" s="1259"/>
      <c r="AP61" s="2604">
        <v>46296</v>
      </c>
      <c r="AQ61" s="2109" t="s">
        <v>65</v>
      </c>
      <c r="AR61" s="2604">
        <v>46387</v>
      </c>
      <c r="AS61" s="2109" t="s">
        <v>65</v>
      </c>
      <c r="AT61" s="327"/>
      <c r="AU61" s="2255" t="s">
        <v>563</v>
      </c>
      <c r="AV61" s="1644">
        <f>STRCHECKDATE(V62:AT62)</f>
      </c>
      <c r="AW61" s="1626"/>
      <c r="AX61" s="1626" t="str">
        <f>IF(T61="","",T61)</f>
        <v>вода</v>
      </c>
      <c r="AY61" s="1626"/>
      <c r="AZ61" s="1626"/>
      <c r="BA61" s="1637">
        <v>0</v>
      </c>
    </row>
    <row s="1852" customFormat="1" customHeight="1" ht="0.75">
      <c r="A62" s="1365"/>
      <c r="B62" s="1365"/>
      <c r="C62" s="1365"/>
      <c r="D62" s="1365"/>
      <c r="E62" s="2261"/>
      <c r="F62" s="2261">
        <v>1</v>
      </c>
      <c r="G62" s="2261"/>
      <c r="H62" s="2261"/>
      <c r="I62" s="2288"/>
      <c r="J62" s="2288"/>
      <c r="K62" s="2258"/>
      <c r="L62" s="1371"/>
      <c r="M62" s="1368"/>
      <c r="N62" s="1368"/>
      <c r="O62" s="1368"/>
      <c r="P62" s="2376"/>
      <c r="Q62" s="2376"/>
      <c r="R62" s="359"/>
      <c r="S62" s="2515"/>
      <c r="T62" s="302"/>
      <c r="U62" s="302"/>
      <c r="V62" s="327"/>
      <c r="W62" s="327"/>
      <c r="X62" s="327"/>
      <c r="Y62" s="330" t="str">
        <f>Z61&amp;"-"&amp;AB61</f>
        <v>-</v>
      </c>
      <c r="Z62" s="2311"/>
      <c r="AA62" s="2109"/>
      <c r="AB62" s="2311"/>
      <c r="AC62" s="2109"/>
      <c r="AD62" s="327"/>
      <c r="AE62" s="327"/>
      <c r="AF62" s="327"/>
      <c r="AG62" s="330" t="str">
        <f>AH61&amp;"-"&amp;AJ61</f>
        <v>46023-46295</v>
      </c>
      <c r="AH62" s="2311"/>
      <c r="AI62" s="2109"/>
      <c r="AJ62" s="2311"/>
      <c r="AK62" s="2109"/>
      <c r="AL62" s="327"/>
      <c r="AM62" s="327"/>
      <c r="AN62" s="327"/>
      <c r="AO62" s="330" t="str">
        <f>AP61&amp;"-"&amp;AR61</f>
        <v>46296-46387</v>
      </c>
      <c r="AP62" s="2311"/>
      <c r="AQ62" s="2109"/>
      <c r="AR62" s="2311"/>
      <c r="AS62" s="2109"/>
      <c r="AT62" s="327"/>
      <c r="AU62" s="2256"/>
      <c r="AV62" s="1644"/>
      <c r="AW62" s="1626"/>
      <c r="AX62" s="1626" t="str">
        <f>IF(T62="","",T62)</f>
        <v/>
      </c>
      <c r="AY62" s="1626"/>
      <c r="AZ62" s="1626"/>
      <c r="BA62" s="1637">
        <v>0</v>
      </c>
    </row>
    <row s="1852" customFormat="1" customHeight="1" ht="15">
      <c r="A63" s="1365"/>
      <c r="B63" s="1365"/>
      <c r="C63" s="1365"/>
      <c r="D63" s="1365"/>
      <c r="E63" s="2261"/>
      <c r="F63" s="2261">
        <v>1</v>
      </c>
      <c r="G63" s="2261"/>
      <c r="H63" s="2261"/>
      <c r="I63" s="2288"/>
      <c r="J63" s="2258"/>
      <c r="K63" s="1365"/>
      <c r="L63" s="1371"/>
      <c r="M63" s="1368"/>
      <c r="N63" s="1368"/>
      <c r="O63" s="1778"/>
      <c r="P63" s="2376"/>
      <c r="Q63" s="2376"/>
      <c r="R63" s="358"/>
      <c r="S63" s="2715"/>
      <c r="T63" s="2716" t="s">
        <v>564</v>
      </c>
      <c r="U63" s="2717"/>
      <c r="V63" s="2717"/>
      <c r="W63" s="2717"/>
      <c r="X63" s="2717"/>
      <c r="Y63" s="2717"/>
      <c r="Z63" s="2717"/>
      <c r="AA63" s="2717"/>
      <c r="AB63" s="2717"/>
      <c r="AC63" s="2717"/>
      <c r="AD63" s="2717"/>
      <c r="AE63" s="2717"/>
      <c r="AF63" s="2717"/>
      <c r="AG63" s="2717"/>
      <c r="AH63" s="2717"/>
      <c r="AI63" s="2717"/>
      <c r="AJ63" s="2717"/>
      <c r="AK63" s="2717"/>
      <c r="AL63" s="2718"/>
      <c r="AM63" s="2718"/>
      <c r="AN63" s="2718"/>
      <c r="AO63" s="2718"/>
      <c r="AP63" s="2718"/>
      <c r="AQ63" s="2718"/>
      <c r="AR63" s="2718"/>
      <c r="AS63" s="2842"/>
      <c r="AT63" s="2719"/>
      <c r="AU63" s="2257"/>
      <c r="AV63" s="1644"/>
      <c r="AW63" s="1626"/>
      <c r="AX63" s="1626" t="str">
        <f>IF(T63="","",T63)</f>
        <v>Добавить вид теплоносителя (параметры теплоносителя)</v>
      </c>
      <c r="AY63" s="1626"/>
      <c r="AZ63" s="1626"/>
      <c r="BA63" s="1637">
        <v>0</v>
      </c>
    </row>
    <row s="1852" customFormat="1" customHeight="1" ht="15">
      <c r="A64" s="1365"/>
      <c r="B64" s="1365"/>
      <c r="C64" s="1365"/>
      <c r="D64" s="1365"/>
      <c r="E64" s="2261"/>
      <c r="F64" s="2261">
        <v>1</v>
      </c>
      <c r="G64" s="2261"/>
      <c r="H64" s="2261"/>
      <c r="I64" s="2258"/>
      <c r="J64" s="1365"/>
      <c r="K64" s="1365"/>
      <c r="L64" s="1371"/>
      <c r="M64" s="1368"/>
      <c r="N64" s="1778"/>
      <c r="O64" s="1778"/>
      <c r="P64" s="2376"/>
      <c r="Q64" s="2376"/>
      <c r="R64" s="358"/>
      <c r="S64" s="2715"/>
      <c r="T64" s="2720" t="s">
        <v>565</v>
      </c>
      <c r="U64" s="2717"/>
      <c r="V64" s="2717"/>
      <c r="W64" s="2717"/>
      <c r="X64" s="2717"/>
      <c r="Y64" s="2717"/>
      <c r="Z64" s="2717"/>
      <c r="AA64" s="2717"/>
      <c r="AB64" s="2717"/>
      <c r="AC64" s="2721"/>
      <c r="AD64" s="2717"/>
      <c r="AE64" s="2717"/>
      <c r="AF64" s="2717"/>
      <c r="AG64" s="2717"/>
      <c r="AH64" s="2717"/>
      <c r="AI64" s="2717"/>
      <c r="AJ64" s="2717"/>
      <c r="AK64" s="2721"/>
      <c r="AL64" s="2718"/>
      <c r="AM64" s="2718"/>
      <c r="AN64" s="2718"/>
      <c r="AO64" s="2718"/>
      <c r="AP64" s="2718"/>
      <c r="AQ64" s="2718"/>
      <c r="AR64" s="2718"/>
      <c r="AS64" s="2843"/>
      <c r="AT64" s="2717"/>
      <c r="AU64" s="2723"/>
      <c r="AV64" s="1644"/>
      <c r="AW64" s="1626"/>
      <c r="AX64" s="1626" t="str">
        <f>IF(T64="","",T64)</f>
        <v>Добавить группу потребителей</v>
      </c>
      <c r="AY64" s="1626"/>
      <c r="AZ64" s="1626"/>
      <c r="BA64" s="1637">
        <v>0</v>
      </c>
    </row>
    <row s="1852" customFormat="1" customHeight="1" ht="14.25">
      <c r="A65" s="1365"/>
      <c r="B65" s="1365"/>
      <c r="C65" s="1365"/>
      <c r="D65" s="1365"/>
      <c r="E65" s="2261"/>
      <c r="F65" s="2261">
        <v>1</v>
      </c>
      <c r="G65" s="2261"/>
      <c r="H65" s="2260"/>
      <c r="I65" s="1365"/>
      <c r="J65" s="1365"/>
      <c r="K65" s="1365"/>
      <c r="L65" s="1371"/>
      <c r="M65" s="1367"/>
      <c r="N65" s="1367"/>
      <c r="O65" s="1368"/>
      <c r="P65" s="1825"/>
      <c r="Q65" s="377"/>
      <c r="R65" s="357"/>
      <c r="S65" s="1388"/>
      <c r="T65" s="1389"/>
      <c r="U65" s="1390"/>
      <c r="V65" s="1390"/>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R65" s="1390"/>
      <c r="AS65" s="1390"/>
      <c r="AT65" s="1390"/>
      <c r="AU65" s="1391"/>
      <c r="AV65" s="1644"/>
      <c r="AW65" s="1626"/>
      <c r="AX65" s="1626" t="str">
        <f>IF(T65="","",T65)</f>
        <v/>
      </c>
      <c r="AY65" s="1626"/>
      <c r="AZ65" s="1626"/>
      <c r="BA65" s="1637">
        <v>0</v>
      </c>
    </row>
    <row s="624" customFormat="1" customHeight="1" ht="0.75">
      <c r="A66" s="1345"/>
      <c r="B66" s="1345"/>
      <c r="C66" s="1345"/>
      <c r="D66" s="1345"/>
      <c r="E66" s="2261"/>
      <c r="F66" s="2261">
        <v>1</v>
      </c>
      <c r="G66" s="2260"/>
      <c r="H66" s="1345"/>
      <c r="I66" s="1345"/>
      <c r="J66" s="1345"/>
      <c r="K66" s="1345"/>
      <c r="L66" s="1547"/>
      <c r="M66" s="1317"/>
      <c r="N66" s="1317"/>
      <c r="O66" s="1644"/>
      <c r="P66" s="1318"/>
      <c r="Q66" s="1346"/>
      <c r="R66" s="1318"/>
      <c r="S66" s="1320"/>
      <c r="T66" s="1321" t="s">
        <v>244</v>
      </c>
      <c r="U66" s="1322"/>
      <c r="V66" s="1322"/>
      <c r="W66" s="1322"/>
      <c r="X66" s="1322"/>
      <c r="Y66" s="1322"/>
      <c r="Z66" s="1322"/>
      <c r="AA66" s="1322"/>
      <c r="AB66" s="1322"/>
      <c r="AC66" s="1322"/>
      <c r="AD66" s="1322"/>
      <c r="AE66" s="1322"/>
      <c r="AF66" s="1322"/>
      <c r="AG66" s="1322"/>
      <c r="AH66" s="1322"/>
      <c r="AI66" s="1322"/>
      <c r="AJ66" s="1322"/>
      <c r="AK66" s="1322"/>
      <c r="AL66" s="1322"/>
      <c r="AM66" s="1322"/>
      <c r="AN66" s="1322"/>
      <c r="AO66" s="1322"/>
      <c r="AP66" s="1322"/>
      <c r="AQ66" s="1322"/>
      <c r="AR66" s="1322"/>
      <c r="AS66" s="1322"/>
      <c r="AT66" s="1322"/>
      <c r="AU66" s="1322"/>
      <c r="AV66" s="1644"/>
      <c r="AW66" s="1626"/>
      <c r="AX66" s="1626" t="str">
        <f>IF(T66="","",T66)</f>
        <v>Добавить источник для дифференциации</v>
      </c>
      <c r="AY66" s="1626"/>
      <c r="AZ66" s="1626"/>
      <c r="BA66" s="1644">
        <v>0</v>
      </c>
    </row>
    <row s="624" customFormat="1" customHeight="1" ht="0.75">
      <c r="A67" s="1345"/>
      <c r="B67" s="1345"/>
      <c r="C67" s="1345"/>
      <c r="D67" s="1345"/>
      <c r="E67" s="2261"/>
      <c r="F67" s="2260">
        <v>1</v>
      </c>
      <c r="G67" s="1345"/>
      <c r="H67" s="1345"/>
      <c r="I67" s="1345"/>
      <c r="J67" s="1345"/>
      <c r="K67" s="1345"/>
      <c r="L67" s="1547"/>
      <c r="M67" s="1323"/>
      <c r="N67" s="1323"/>
      <c r="O67" s="1644"/>
      <c r="P67" s="1318"/>
      <c r="Q67" s="1346"/>
      <c r="R67" s="1318"/>
      <c r="S67" s="1324"/>
      <c r="T67" s="1325" t="s">
        <v>245</v>
      </c>
      <c r="U67" s="1326"/>
      <c r="V67" s="1326"/>
      <c r="W67" s="1326"/>
      <c r="X67" s="1326"/>
      <c r="Y67" s="1326"/>
      <c r="Z67" s="1326"/>
      <c r="AA67" s="1326"/>
      <c r="AB67" s="1326"/>
      <c r="AC67" s="1326"/>
      <c r="AD67" s="1326"/>
      <c r="AE67" s="1326"/>
      <c r="AF67" s="1326"/>
      <c r="AG67" s="1326"/>
      <c r="AH67" s="1326"/>
      <c r="AI67" s="1326"/>
      <c r="AJ67" s="1326"/>
      <c r="AK67" s="1326"/>
      <c r="AL67" s="1326"/>
      <c r="AM67" s="1326"/>
      <c r="AN67" s="1326"/>
      <c r="AO67" s="1326"/>
      <c r="AP67" s="1326"/>
      <c r="AQ67" s="1326"/>
      <c r="AR67" s="1326"/>
      <c r="AS67" s="1326"/>
      <c r="AT67" s="1326"/>
      <c r="AU67" s="1326"/>
      <c r="AV67" s="1644"/>
      <c r="AW67" s="1626"/>
      <c r="AX67" s="1626" t="str">
        <f>IF(T67="","",T67)</f>
        <v>Добавить централизованную систему для дифференциации</v>
      </c>
      <c r="AY67" s="1626"/>
      <c r="AZ67" s="1626"/>
      <c r="BA67" s="1644">
        <v>0</v>
      </c>
    </row>
    <row s="1644" customFormat="1" customHeight="1" ht="0.75">
      <c r="A68" s="1345" t="s">
        <v>320</v>
      </c>
      <c r="B68" s="1345"/>
      <c r="C68" s="1345"/>
      <c r="D68" s="1345"/>
      <c r="E68" s="2260"/>
      <c r="F68" s="1345"/>
      <c r="G68" s="1345"/>
      <c r="H68" s="1345"/>
      <c r="I68" s="1345"/>
      <c r="J68" s="1345"/>
      <c r="K68" s="1345"/>
      <c r="L68" s="1348"/>
      <c r="M68" s="1323"/>
      <c r="N68" s="1323"/>
      <c r="O68" s="520"/>
      <c r="P68" s="382"/>
      <c r="Q68" s="1346"/>
      <c r="R68" s="382"/>
      <c r="S68" s="1324"/>
      <c r="T68" s="1327" t="s">
        <v>246</v>
      </c>
      <c r="U68" s="1326"/>
      <c r="V68" s="1326"/>
      <c r="W68" s="1326"/>
      <c r="X68" s="1326"/>
      <c r="Y68" s="1326"/>
      <c r="Z68" s="1326"/>
      <c r="AA68" s="1326"/>
      <c r="AB68" s="1326"/>
      <c r="AC68" s="1326"/>
      <c r="AD68" s="1326"/>
      <c r="AE68" s="1326"/>
      <c r="AF68" s="1326"/>
      <c r="AG68" s="1326"/>
      <c r="AH68" s="1326"/>
      <c r="AI68" s="1326"/>
      <c r="AJ68" s="1326"/>
      <c r="AK68" s="1326"/>
      <c r="AL68" s="1326"/>
      <c r="AM68" s="1326"/>
      <c r="AN68" s="1326"/>
      <c r="AO68" s="1326"/>
      <c r="AP68" s="1326"/>
      <c r="AQ68" s="1326"/>
      <c r="AR68" s="1326"/>
      <c r="AS68" s="1326"/>
      <c r="AT68" s="1326"/>
      <c r="AU68" s="1326"/>
      <c r="AW68" s="502"/>
      <c r="AX68" s="502" t="str">
        <f>IF(T68="","",T68)</f>
        <v>Добавить территорию для дифференциации</v>
      </c>
      <c r="AY68" s="502"/>
      <c r="AZ68" s="502"/>
      <c r="BA68" s="513">
        <v>1</v>
      </c>
    </row>
    <row s="1644" customFormat="1" customHeight="1" ht="0.75">
      <c r="A69" s="1316"/>
      <c r="B69" s="1316"/>
      <c r="C69" s="1316"/>
      <c r="D69" s="1316"/>
      <c r="E69" s="1345"/>
      <c r="F69" s="1316"/>
      <c r="G69" s="1316"/>
      <c r="H69" s="1316"/>
      <c r="I69" s="1316"/>
      <c r="J69" s="1316"/>
      <c r="K69" s="1316"/>
      <c r="L69" s="1341"/>
      <c r="M69" s="1323"/>
      <c r="N69" s="1323"/>
      <c r="P69" s="1318"/>
      <c r="Q69" s="1319"/>
      <c r="R69" s="1318"/>
      <c r="S69" s="1324"/>
      <c r="T69" s="1327" t="s">
        <v>315</v>
      </c>
      <c r="U69" s="1326"/>
      <c r="V69" s="1326"/>
      <c r="W69" s="1326"/>
      <c r="X69" s="1326"/>
      <c r="Y69" s="1326"/>
      <c r="Z69" s="1326"/>
      <c r="AA69" s="1326"/>
      <c r="AB69" s="1326"/>
      <c r="AC69" s="1326"/>
      <c r="AD69" s="1326"/>
      <c r="AE69" s="1326"/>
      <c r="AF69" s="1326"/>
      <c r="AG69" s="1326"/>
      <c r="AH69" s="1326"/>
      <c r="AI69" s="1326"/>
      <c r="AJ69" s="1326"/>
      <c r="AK69" s="1326"/>
      <c r="AL69" s="1326"/>
      <c r="AM69" s="1326"/>
      <c r="AN69" s="1326"/>
      <c r="AO69" s="1326"/>
      <c r="AP69" s="1326"/>
      <c r="AQ69" s="1326"/>
      <c r="AR69" s="1326"/>
      <c r="AS69" s="1326"/>
      <c r="AT69" s="1326"/>
      <c r="AU69" s="1326"/>
      <c r="AW69" s="791"/>
      <c r="AX69" s="791" t="str">
        <f>IF(T69="","",T69)</f>
        <v>Добавить наименование тарифа</v>
      </c>
      <c r="AY69" s="791"/>
      <c r="AZ69" s="791"/>
      <c r="BA69" s="520">
        <v>1</v>
      </c>
    </row>
    <row customHeight="1" ht="11.25">
      <c r="M70" s="1162"/>
      <c r="N70" s="1162"/>
      <c r="O70" s="539"/>
      <c r="P70" s="1157"/>
      <c r="Q70" s="1157"/>
      <c r="R70" s="1157"/>
      <c r="S70" s="1157"/>
      <c r="AL70" s="1637"/>
      <c r="AM70" s="1637"/>
      <c r="AN70" s="1637"/>
      <c r="AO70" s="1637"/>
      <c r="AP70" s="1637"/>
      <c r="AQ70" s="1637"/>
      <c r="AR70" s="1637"/>
      <c r="AS70" s="2815"/>
      <c r="AV70" s="1157"/>
      <c r="AW70" s="1157"/>
      <c r="AX70" s="1157"/>
      <c r="AY70" s="1157"/>
      <c r="AZ70" s="1157"/>
      <c r="BA70" s="1157">
        <v>11</v>
      </c>
    </row>
    <row customHeight="1" ht="20.25">
      <c r="O71" s="539"/>
      <c r="S71" s="1255"/>
      <c r="T71" s="2287"/>
      <c r="U71" s="2287"/>
      <c r="V71" s="2287"/>
      <c r="W71" s="2287"/>
      <c r="X71" s="2287"/>
      <c r="Y71" s="2287"/>
      <c r="Z71" s="2287"/>
      <c r="AA71" s="2287"/>
      <c r="AB71" s="2287"/>
      <c r="AC71" s="2287"/>
      <c r="AD71" s="2287"/>
      <c r="AE71" s="2287"/>
      <c r="AF71" s="2287"/>
      <c r="AG71" s="2287"/>
      <c r="AH71" s="2287"/>
      <c r="AI71" s="2287"/>
      <c r="AJ71" s="2287"/>
      <c r="AK71" s="2287"/>
      <c r="AL71" s="2387"/>
      <c r="AM71" s="2387"/>
      <c r="AN71" s="2387"/>
      <c r="AO71" s="2387"/>
      <c r="AP71" s="2387"/>
      <c r="AQ71" s="2387"/>
      <c r="AR71" s="2387"/>
      <c r="AS71" s="2837"/>
      <c r="AT71" s="2287"/>
      <c r="AU71" s="2287"/>
      <c r="BA71" s="1157">
        <v>19</v>
      </c>
    </row>
    <row customHeight="1" ht="29.25">
      <c r="O72" s="539"/>
      <c r="T72" s="2287"/>
      <c r="U72" s="2287"/>
      <c r="V72" s="2287"/>
      <c r="W72" s="2287"/>
      <c r="X72" s="2287"/>
      <c r="Y72" s="2287"/>
      <c r="Z72" s="2287"/>
      <c r="AA72" s="2287"/>
      <c r="AB72" s="2287"/>
      <c r="AC72" s="2287"/>
      <c r="AD72" s="2287"/>
      <c r="AE72" s="2287"/>
      <c r="AF72" s="2287"/>
      <c r="AG72" s="2287"/>
      <c r="AH72" s="2287"/>
      <c r="AI72" s="2287"/>
      <c r="AJ72" s="2287"/>
      <c r="AK72" s="2287"/>
      <c r="AL72" s="2387"/>
      <c r="AM72" s="2387"/>
      <c r="AN72" s="2387"/>
      <c r="AO72" s="2387"/>
      <c r="AP72" s="2387"/>
      <c r="AQ72" s="2387"/>
      <c r="AR72" s="2387"/>
      <c r="AS72" s="2837"/>
      <c r="AT72" s="2287"/>
      <c r="AU72" s="2287"/>
      <c r="BA72" s="1157">
        <v>28</v>
      </c>
    </row>
    <row customHeight="1" ht="42">
      <c r="O73" s="539"/>
      <c r="T73" s="2287"/>
      <c r="U73" s="2287"/>
      <c r="V73" s="2287"/>
      <c r="W73" s="2287"/>
      <c r="X73" s="2287"/>
      <c r="Y73" s="2287"/>
      <c r="Z73" s="2287"/>
      <c r="AA73" s="2287"/>
      <c r="AB73" s="2287"/>
      <c r="AC73" s="2287"/>
      <c r="AD73" s="2287"/>
      <c r="AE73" s="2287"/>
      <c r="AF73" s="2287"/>
      <c r="AG73" s="2287"/>
      <c r="AH73" s="2287"/>
      <c r="AI73" s="2287"/>
      <c r="AJ73" s="2287"/>
      <c r="AK73" s="2287"/>
      <c r="AL73" s="2387"/>
      <c r="AM73" s="2387"/>
      <c r="AN73" s="2387"/>
      <c r="AO73" s="2387"/>
      <c r="AP73" s="2387"/>
      <c r="AQ73" s="2387"/>
      <c r="AR73" s="2387"/>
      <c r="AS73" s="2837"/>
      <c r="AT73" s="2287"/>
      <c r="AU73" s="2287"/>
      <c r="BA73" s="1157">
        <v>40</v>
      </c>
    </row>
    <row customHeight="1" ht="15">
      <c r="O74" s="539"/>
      <c r="AL74" s="1637"/>
      <c r="AM74" s="1637"/>
      <c r="AN74" s="1637"/>
      <c r="AO74" s="1637"/>
      <c r="AP74" s="1637"/>
      <c r="AQ74" s="1637"/>
      <c r="AR74" s="1637"/>
      <c r="AS74" s="2815"/>
      <c r="BA74" s="1157">
        <v>14</v>
      </c>
    </row>
    <row customHeight="1" ht="21">
      <c r="O75" s="539"/>
      <c r="S75" s="1255"/>
      <c r="T75" s="2301"/>
      <c r="U75" s="2287"/>
      <c r="V75" s="2287"/>
      <c r="W75" s="2287"/>
      <c r="X75" s="2287"/>
      <c r="Y75" s="2287"/>
      <c r="Z75" s="2287"/>
      <c r="AA75" s="2287"/>
      <c r="AB75" s="2287"/>
      <c r="AC75" s="2287"/>
      <c r="AD75" s="2287"/>
      <c r="AE75" s="2287"/>
      <c r="AF75" s="2287"/>
      <c r="AG75" s="2287"/>
      <c r="AH75" s="2287"/>
      <c r="AI75" s="2287"/>
      <c r="AJ75" s="2287"/>
      <c r="AK75" s="2287"/>
      <c r="AL75" s="2387"/>
      <c r="AM75" s="2387"/>
      <c r="AN75" s="2387"/>
      <c r="AO75" s="2387"/>
      <c r="AP75" s="2387"/>
      <c r="AQ75" s="2387"/>
      <c r="AR75" s="2387"/>
      <c r="AS75" s="2837"/>
      <c r="AT75" s="2287"/>
      <c r="AU75" s="2287"/>
      <c r="BA75" s="1157">
        <v>20</v>
      </c>
    </row>
    <row customHeight="1" ht="29.25">
      <c r="O76" s="539"/>
      <c r="T76" s="2287"/>
      <c r="U76" s="2287"/>
      <c r="V76" s="2287"/>
      <c r="W76" s="2287"/>
      <c r="X76" s="2287"/>
      <c r="Y76" s="2287"/>
      <c r="Z76" s="2287"/>
      <c r="AA76" s="2287"/>
      <c r="AB76" s="2287"/>
      <c r="AC76" s="2287"/>
      <c r="AD76" s="2287"/>
      <c r="AE76" s="2287"/>
      <c r="AF76" s="2287"/>
      <c r="AG76" s="2287"/>
      <c r="AH76" s="2287"/>
      <c r="AI76" s="2287"/>
      <c r="AJ76" s="2287"/>
      <c r="AK76" s="2287"/>
      <c r="AL76" s="2387"/>
      <c r="AM76" s="2387"/>
      <c r="AN76" s="2387"/>
      <c r="AO76" s="2387"/>
      <c r="AP76" s="2387"/>
      <c r="AQ76" s="2387"/>
      <c r="AR76" s="2387"/>
      <c r="AS76" s="2837"/>
      <c r="AT76" s="2287"/>
      <c r="AU76" s="2287"/>
      <c r="BA76" s="1157">
        <v>28</v>
      </c>
    </row>
    <row customHeight="1" ht="36">
      <c r="T77" s="2287"/>
      <c r="U77" s="2287"/>
      <c r="V77" s="2287"/>
      <c r="W77" s="2287"/>
      <c r="X77" s="2287"/>
      <c r="Y77" s="2287"/>
      <c r="Z77" s="2287"/>
      <c r="AA77" s="2287"/>
      <c r="AB77" s="2287"/>
      <c r="AC77" s="2287"/>
      <c r="AD77" s="2287"/>
      <c r="AE77" s="2287"/>
      <c r="AF77" s="2287"/>
      <c r="AG77" s="2287"/>
      <c r="AH77" s="2287"/>
      <c r="AI77" s="2287"/>
      <c r="AJ77" s="2287"/>
      <c r="AK77" s="2287"/>
      <c r="AL77" s="2387"/>
      <c r="AM77" s="2387"/>
      <c r="AN77" s="2387"/>
      <c r="AO77" s="2387"/>
      <c r="AP77" s="2387"/>
      <c r="AQ77" s="2387"/>
      <c r="AR77" s="2387"/>
      <c r="AS77" s="2837"/>
      <c r="AT77" s="2287"/>
      <c r="AU77" s="2287"/>
      <c r="BA77" s="1157">
        <v>34</v>
      </c>
    </row>
    <row customHeight="1" ht="22.5" hidden="1">
      <c r="A78" s="1162" t="s">
        <v>86</v>
      </c>
      <c r="B78" s="1162">
        <v>0</v>
      </c>
      <c r="C78" s="1162">
        <v>0</v>
      </c>
      <c r="D78" s="1162">
        <v>0</v>
      </c>
      <c r="E78" s="1162">
        <v>0</v>
      </c>
      <c r="F78" s="1162">
        <v>0</v>
      </c>
      <c r="G78" s="1162">
        <v>0</v>
      </c>
      <c r="H78" s="1162">
        <v>0</v>
      </c>
      <c r="I78" s="1162">
        <v>0</v>
      </c>
      <c r="J78" s="1162">
        <v>0</v>
      </c>
      <c r="K78" s="1162">
        <v>0</v>
      </c>
      <c r="L78" s="1331">
        <v>0</v>
      </c>
      <c r="M78" s="1364">
        <v>0</v>
      </c>
      <c r="N78" s="1364">
        <v>0</v>
      </c>
      <c r="O78" s="1364">
        <v>0</v>
      </c>
      <c r="P78" s="1330">
        <v>0</v>
      </c>
      <c r="Q78" s="346">
        <v>3</v>
      </c>
      <c r="R78" s="346">
        <v>3</v>
      </c>
      <c r="S78" s="583">
        <v>12</v>
      </c>
      <c r="T78" s="1157">
        <v>31</v>
      </c>
      <c r="U78" s="1157">
        <v>0</v>
      </c>
      <c r="V78" s="1157">
        <v>0</v>
      </c>
      <c r="W78" s="1157">
        <v>0</v>
      </c>
      <c r="X78" s="1157">
        <v>0</v>
      </c>
      <c r="Y78" s="1157">
        <v>0</v>
      </c>
      <c r="Z78" s="1157">
        <v>0</v>
      </c>
      <c r="AA78" s="1157">
        <v>0</v>
      </c>
      <c r="AB78" s="1157">
        <v>0</v>
      </c>
      <c r="AC78" s="1157">
        <v>0</v>
      </c>
      <c r="AD78" s="1157">
        <v>24</v>
      </c>
      <c r="AE78" s="1157">
        <v>0</v>
      </c>
      <c r="AF78" s="1157">
        <v>24</v>
      </c>
      <c r="AG78" s="1157">
        <v>24</v>
      </c>
      <c r="AH78" s="1157">
        <v>11</v>
      </c>
      <c r="AI78" s="1157">
        <v>3</v>
      </c>
      <c r="AJ78" s="1157">
        <v>11</v>
      </c>
      <c r="AK78" s="1157">
        <v>0</v>
      </c>
      <c r="AL78" s="1637">
        <v>0</v>
      </c>
      <c r="AM78" s="1637">
        <v>0</v>
      </c>
      <c r="AN78" s="1637">
        <v>0</v>
      </c>
      <c r="AO78" s="1637">
        <v>0</v>
      </c>
      <c r="AP78" s="1637">
        <v>0</v>
      </c>
      <c r="AQ78" s="1637">
        <v>0</v>
      </c>
      <c r="AR78" s="1637">
        <v>0</v>
      </c>
      <c r="AS78" s="2815">
        <v>0</v>
      </c>
      <c r="AT78" s="1157">
        <v>4</v>
      </c>
      <c r="AU78" s="1157">
        <v>115</v>
      </c>
      <c r="AV78" s="513">
        <v>10</v>
      </c>
      <c r="AW78" s="513">
        <v>10</v>
      </c>
      <c r="AX78" s="513">
        <v>10</v>
      </c>
      <c r="AY78" s="513">
        <v>10</v>
      </c>
      <c r="AZ78" s="513">
        <v>10</v>
      </c>
      <c r="BA78" s="1157">
        <v>23</v>
      </c>
    </row>
  </sheetData>
  <sheetProtection formatColumns="0" formatRows="0" autoFilter="0" sort="0" insertRows="0" insertColumns="1" deleteRows="0" deleteColumns="0"/>
  <mergeCells count="167">
    <mergeCell ref="T76:AU76"/>
    <mergeCell ref="T77:AU77"/>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75:AU75"/>
    <mergeCell ref="T73:AU73"/>
    <mergeCell ref="AJ49:AJ50"/>
    <mergeCell ref="AK49:AK50"/>
    <mergeCell ref="AU49:AU51"/>
    <mergeCell ref="T71:AU71"/>
    <mergeCell ref="T72:AU72"/>
    <mergeCell ref="AA42:AB42"/>
    <mergeCell ref="AI42:AJ42"/>
    <mergeCell ref="E43:E68"/>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V56:AC56"/>
    <mergeCell ref="AD56:AT56"/>
    <mergeCell ref="V57:AC57"/>
    <mergeCell ref="AD57:AT57"/>
    <mergeCell ref="V58:AC58"/>
    <mergeCell ref="AD58:AT58"/>
    <mergeCell ref="V59:AC59"/>
    <mergeCell ref="AD59:AT59"/>
    <mergeCell ref="V60:AC60"/>
    <mergeCell ref="AD60:AT60"/>
    <mergeCell ref="AU61:AU63"/>
    <mergeCell ref="Z61:Z62"/>
    <mergeCell ref="AA61:AA62"/>
    <mergeCell ref="AH61:AH62"/>
    <mergeCell ref="AI61:AI62"/>
    <mergeCell ref="AJ61:AJ62"/>
    <mergeCell ref="AK61:AK62"/>
    <mergeCell ref="AB61:AB62"/>
    <mergeCell ref="AC61:AC62"/>
    <mergeCell ref="F56:F67"/>
    <mergeCell ref="G57:G66"/>
    <mergeCell ref="H58:H65"/>
    <mergeCell ref="I59:I64"/>
    <mergeCell ref="P59:P64"/>
    <mergeCell ref="J60:J63"/>
    <mergeCell ref="Q60:Q63"/>
    <mergeCell ref="K61:K62"/>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1:AP62"/>
    <mergeCell ref="AQ61:AQ62"/>
    <mergeCell ref="AR61:AR62"/>
    <mergeCell ref="AS61:AS62"/>
  </mergeCells>
  <dataValidations count="8">
    <dataValidation allowBlank="1" promptTitle="checkPeriodRange" sqref="Y65598 Y131134 Y196670 Y262206 Y327742 Y393278 Y458814 Y524350 Y589886 Y655422 Y720958 Y786494 Y852030 Y917566 Y983102 Y9 AG65598 AG131134 AG196670 AG262206 AG327742 AG393278 AG458814 AG524350 AG589886 AG655422 AG720958 AG786494 AG852030 AG917566 AG983102 AG9 AG50 AG18 Y50 Y62 AG62 AO9 AO50 AO62"/>
    <dataValidation allowBlank="1" showInputMessage="1" showErrorMessage="1" prompt="Для выбора выполните двойной щелчок левой клавиши мыши по соответствующей ячейке." sqref="AA65597 AA131133 AA196669 AA262205 AA327741 AA393277 AA458813 AA524349 AA589885 AA655421 AA720957 AA786493 AA852029 AA917565 AA983101 AC131133 AC458813 AC196669 AC262205 AC327741 AC393277 AC524349 AC589885 AC655421 AC720957 AC786493 AC852029 AC917565 AC983101 AC65597 AI65597 AI131133 AI196669 AI262205 AI327741 AI393277 AI458813 AI524349 AI589885 AI655421 AI720957 AI786493 AI852029 AI917565 AI983101 AK393277:AS393277 AK49 AQ49 AS49 AK524349:AS524349 AK8 AQ8 AS8 AK589885:AS589885 AK655421:AS655421 AK17 AK720957:AS720957 AK786493:AS786493 AK852029:AS852029 AK917565:AS917565 AK983101:AS983101 AK65597:AS65597 AK131133:AS131133 AK458813:AS458813 AI49 AK196669:AS196669 AI8 AC8 AA8 AI17 AK262205:AS262205 AA49 AC49 AK327741:AS327741 AA61 AC61 AI61 AK61 AQ61 AS6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7 Z131133 Z196669 Z262205 Z327741 Z393277 Z458813 Z524349 Z589885 Z655421 Z720957 Z786493 Z852029 Z917565 Z983101 AB65597 AB131133 AB196669 AB262205 AB327741 AB393277 AB458813 AB524349 AB589885 AB655421 AB720957 AB786493 AB852029 AB917565 AB983101 Z8 AH65597 AH131133 AH196669 AH262205 AH327741 AH393277 AH458813 AH524349 AH589885 AH655421 AH720957 AH786493 AH852029 AH917565 AH983101 AJ65597 AJ131133 AJ196669 AJ262205 AJ327741 AJ393277 AJ458813 AJ524349 AJ589885 AJ655421 AJ720957 AJ786493 AJ852029 AJ917565 AJ983101 AJ49 AH49 AH8 AJ8 AB8 AH17 AJ17 Z49 AB49 Z61 AB61 AH61 AJ61 AP8 AR8 AP49 AR49 AP61 AR61"/>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type="textLength" operator="lessThanOrEqual" allowBlank="1" showInputMessage="1" showErrorMessage="1" errorTitle="Ошибка" error="Допускается ввод не более 900 символов!" sqref="AU65591:AU65598 AU131127:AU131134 AU196663:AU196670 AU262199:AU262206 AU327735:AU327742 AU393271:AU393278 AU458807:AU458814 AU524343:AU524350 AU589879:AU589886 AU655415:AU655422 AU720951:AU720958 AU786487:AU786494 AU852023:AU852030 AU917559:AU917566 AU983095:AU983102">
      <formula1>900</formula1>
    </dataValidation>
    <dataValidation type="list" allowBlank="1" showInputMessage="1" showErrorMessage="1" errorTitle="Ошибка" error="Выберите значение из списка" sqref="V983099:W983099 V65595:W65595 V131131:W131131 V196667:W196667 V262203:W262203 V327739:W327739 V393275:W393275 V458811:W458811 V524347:W524347 V589883:W589883 V655419:W655419 V720955:W720955 V786491:W786491 V852027:W852027 V917563:W917563 AD983099:AE983099 AD65595:AE65595 AD131131:AE131131 AD196667:AE196667 AD262203:AE262203 AD327739:AE327739 AD393275:AE393275 AD458811:AE458811 AD524347:AE524347 AD589883:AE589883 AD655419:AE655419 AD720955:AE720955 AD786491:AE786491 AD852027:AE852027 AD917563:AE917563">
      <formula1>kind_of_scheme_in</formula1>
    </dataValidation>
    <dataValidation type="list" allowBlank="1" showInputMessage="1" errorTitle="Ошибка" error="Выберите значение из списка" prompt="Выберите значение из списка" sqref="V983100:AT983100 V65596:AT65596 V131132:AT131132 V196668:AT196668 V262204:AT262204 V327740:AT327740 V393276:AT393276 V458812:AT458812 V524348:AT524348 V589884:AT589884 V655420:AT655420 V720956:AT720956 V786492:AT786492 V852028:AT852028 V917564:AT917564">
      <formula1>kind_of_cons</formula1>
    </dataValidation>
    <dataValidation allowBlank="1" sqref="S131135:AU131141 S196671:AU196677 S262207:AU262213 S327743:AU327749 S393279:AU393285 S458815:AU458821 S524351:AU524357 S589887:AU589893 S655423:AU655429 S720959:AU720965 S786495:AU786501 S852031:AU852037 S917567:AU917573 S983103:AU983109 S65599:AU6560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C659D-423C-4E58-1387-0.E9E23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205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549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550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551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552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553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554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555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556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559</v>
      </c>
      <c r="M7" s="539"/>
      <c r="N7" s="1368"/>
      <c r="P7" s="2259"/>
      <c r="Q7" s="2259">
        <v>1</v>
      </c>
      <c r="R7" s="1644"/>
      <c r="S7" s="2009">
        <f>$J7</f>
      </c>
      <c r="T7" s="288" t="s">
        <v>560</v>
      </c>
      <c r="U7" s="302"/>
      <c r="V7" s="2307"/>
      <c r="W7" s="2307"/>
      <c r="X7" s="2307"/>
      <c r="Y7" s="2307"/>
      <c r="Z7" s="2307"/>
      <c r="AA7" s="2307"/>
      <c r="AB7" s="2307"/>
      <c r="AC7" s="2307"/>
      <c r="AD7" s="2307"/>
      <c r="AE7" s="2307"/>
      <c r="AF7" s="2307"/>
      <c r="AG7" s="2307"/>
      <c r="AH7" s="2307"/>
      <c r="AI7" s="2307"/>
      <c r="AJ7" s="2307"/>
      <c r="AK7" s="2307"/>
      <c r="AL7" s="2307"/>
      <c r="AM7" s="2012" t="s">
        <v>561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562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563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564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565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244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567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568</v>
      </c>
      <c r="P22" s="1364"/>
      <c r="Q22" s="1373"/>
      <c r="R22" s="1373"/>
      <c r="S22" s="731"/>
      <c r="T22" s="1162" t="s">
        <v>569</v>
      </c>
      <c r="AA22" s="188" t="s">
        <v>570</v>
      </c>
      <c r="AC22" s="188" t="s">
        <v>571</v>
      </c>
      <c r="AD22" s="1162" t="s">
        <v>569</v>
      </c>
      <c r="AI22" s="188" t="s">
        <v>572</v>
      </c>
      <c r="AK22" s="188" t="s">
        <v>571</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ценового и тарифного регулирования</v>
      </c>
      <c r="W29" s="2253"/>
      <c r="X29" s="2253"/>
      <c r="Y29" s="2253"/>
      <c r="Z29" s="2253"/>
      <c r="AA29" s="2253"/>
      <c r="AB29" s="2253"/>
      <c r="AC29" s="328"/>
      <c r="AD29" s="2253" t="str">
        <f>IF(TITLE_NAME_OR_PR_CHANGE="",IF(TITLE_NAME_OR_PR="","",TITLE_NAME_OR_PR),TITLE_NAME_OR_PR_CHANGE)</f>
        <v>Комитет ценового и тарифного регулирования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573</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574</v>
      </c>
      <c r="T31" s="2252"/>
      <c r="U31" s="1374"/>
      <c r="V31" s="2253" t="str">
        <f>IF(TITLE_NUMBER_PR_CHANGE="",IF(TITLE_NUMBER_PR="","",TITLE_NUMBER_PR),TITLE_NUMBER_PR_CHANGE)</f>
        <v>813</v>
      </c>
      <c r="W31" s="2253"/>
      <c r="X31" s="2253"/>
      <c r="Y31" s="2253"/>
      <c r="Z31" s="2253"/>
      <c r="AA31" s="2253"/>
      <c r="AB31" s="2253"/>
      <c r="AC31" s="328"/>
      <c r="AD31" s="2253" t="str">
        <f>IF(TITLE_NUMBER_PR_CHANGE="",IF(TITLE_NUMBER_PR="","",TITLE_NUMBER_PR),TITLE_NUMBER_PR_CHANGE)</f>
        <v>813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575</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576</v>
      </c>
      <c r="T35" s="2252"/>
      <c r="U35" s="1374"/>
      <c r="V35" s="2253" t="str">
        <f>IF(TITLE_NUMBER_PR_CHANGE="",IF(TITLE_NUMBER_PR="","",TITLE_NUMBER_PR),TITLE_NUMBER_PR_CHANGE)</f>
        <v>813</v>
      </c>
      <c r="W35" s="2253"/>
      <c r="X35" s="2253"/>
      <c r="Y35" s="2253"/>
      <c r="Z35" s="2253"/>
      <c r="AA35" s="2253"/>
      <c r="AB35" s="2253"/>
      <c r="AC35" s="328"/>
      <c r="AD35" s="2253" t="str">
        <f>IF(TITLE_NUMBER_PR_CHANGE="",IF(TITLE_NUMBER_PR="","",TITLE_NUMBER_PR),TITLE_NUMBER_PR_CHANGE)</f>
        <v>813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577</v>
      </c>
      <c r="AD36" s="328"/>
      <c r="AE36" s="328"/>
      <c r="AF36" s="328"/>
      <c r="AG36" s="328"/>
      <c r="AH36" s="328"/>
      <c r="AI36" s="328"/>
      <c r="AJ36" s="328"/>
      <c r="AK36" s="280" t="s">
        <v>577</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453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454</v>
      </c>
      <c r="AS38" s="1157">
        <v>14</v>
      </c>
    </row>
    <row customHeight="1" ht="15">
      <c r="Q39" s="378"/>
      <c r="R39" s="378"/>
      <c r="S39" s="2275" t="s">
        <v>92</v>
      </c>
      <c r="T39" s="2211" t="s">
        <v>578</v>
      </c>
      <c r="U39" s="303"/>
      <c r="V39" s="2276" t="s">
        <v>579</v>
      </c>
      <c r="W39" s="2277"/>
      <c r="X39" s="2277"/>
      <c r="Y39" s="2277"/>
      <c r="Z39" s="2277"/>
      <c r="AA39" s="2277"/>
      <c r="AB39" s="2278"/>
      <c r="AC39" s="2279" t="s">
        <v>580</v>
      </c>
      <c r="AD39" s="2276" t="s">
        <v>579</v>
      </c>
      <c r="AE39" s="2277"/>
      <c r="AF39" s="2277"/>
      <c r="AG39" s="2277"/>
      <c r="AH39" s="2277"/>
      <c r="AI39" s="2277"/>
      <c r="AJ39" s="2278"/>
      <c r="AK39" s="2279" t="s">
        <v>581</v>
      </c>
      <c r="AL39" s="2282" t="s">
        <v>582</v>
      </c>
      <c r="AM39" s="2129"/>
      <c r="AS39" s="1157">
        <v>14</v>
      </c>
    </row>
    <row customHeight="1" ht="36">
      <c r="Q40" s="378"/>
      <c r="R40" s="378"/>
      <c r="S40" s="2275"/>
      <c r="T40" s="2211"/>
      <c r="U40" s="1033"/>
      <c r="V40" s="2262" t="s">
        <v>583</v>
      </c>
      <c r="W40" s="2285"/>
      <c r="X40" s="2264" t="s">
        <v>585</v>
      </c>
      <c r="Y40" s="2265"/>
      <c r="Z40" s="2264" t="s">
        <v>586</v>
      </c>
      <c r="AA40" s="2271"/>
      <c r="AB40" s="2265"/>
      <c r="AC40" s="2280"/>
      <c r="AD40" s="2262" t="s">
        <v>602</v>
      </c>
      <c r="AE40" s="2285"/>
      <c r="AF40" s="2264" t="s">
        <v>585</v>
      </c>
      <c r="AG40" s="2265"/>
      <c r="AH40" s="2264" t="s">
        <v>586</v>
      </c>
      <c r="AI40" s="2271"/>
      <c r="AJ40" s="2265"/>
      <c r="AK40" s="2280"/>
      <c r="AL40" s="2283"/>
      <c r="AM40" s="2129"/>
      <c r="AS40" s="1157">
        <v>34</v>
      </c>
    </row>
    <row customHeight="1" ht="36">
      <c r="A41" s="1372"/>
      <c r="B41" s="1372" t="s">
        <v>217</v>
      </c>
      <c r="C41" s="1372" t="s">
        <v>218</v>
      </c>
      <c r="D41" s="1372" t="s">
        <v>219</v>
      </c>
      <c r="E41" s="1366" t="s">
        <v>587</v>
      </c>
      <c r="F41" s="1366" t="s">
        <v>588</v>
      </c>
      <c r="G41" s="1366" t="s">
        <v>589</v>
      </c>
      <c r="H41" s="1366" t="s">
        <v>590</v>
      </c>
      <c r="I41" s="1366" t="s">
        <v>591</v>
      </c>
      <c r="J41" s="1366" t="s">
        <v>592</v>
      </c>
      <c r="K41" s="1366" t="s">
        <v>593</v>
      </c>
      <c r="L41" s="1366" t="s">
        <v>568</v>
      </c>
      <c r="Q41" s="378"/>
      <c r="R41" s="378"/>
      <c r="S41" s="2275"/>
      <c r="T41" s="2211"/>
      <c r="U41" s="304"/>
      <c r="V41" s="2263"/>
      <c r="W41" s="2286"/>
      <c r="X41" s="1224" t="s">
        <v>594</v>
      </c>
      <c r="Y41" s="1224" t="s">
        <v>595</v>
      </c>
      <c r="Z41" s="1340" t="s">
        <v>596</v>
      </c>
      <c r="AA41" s="2272" t="s">
        <v>597</v>
      </c>
      <c r="AB41" s="2273"/>
      <c r="AC41" s="2281"/>
      <c r="AD41" s="2263"/>
      <c r="AE41" s="2286"/>
      <c r="AF41" s="1224" t="s">
        <v>594</v>
      </c>
      <c r="AG41" s="1224" t="s">
        <v>595</v>
      </c>
      <c r="AH41" s="1340" t="s">
        <v>596</v>
      </c>
      <c r="AI41" s="2272" t="s">
        <v>597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194</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335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205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335</v>
      </c>
      <c r="B44" s="1365" t="s">
        <v>336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550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551</v>
      </c>
      <c r="AO44" s="502"/>
      <c r="AP44" s="502" t="str">
        <f>IF(T44="","",T44)</f>
        <v>Территория действия тарифа</v>
      </c>
      <c r="AQ44" s="502"/>
      <c r="AR44" s="502"/>
      <c r="AS44" s="1157">
        <v>21</v>
      </c>
    </row>
    <row customHeight="1" ht="24">
      <c r="A45" s="1365" t="s">
        <v>335</v>
      </c>
      <c r="B45" s="1365" t="s">
        <v>336</v>
      </c>
      <c r="C45" s="1365" t="s">
        <v>337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552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553</v>
      </c>
      <c r="AO45" s="502"/>
      <c r="AP45" s="502" t="str">
        <f>IF(T45="","",T45)</f>
        <v>Наименование системы теплоснабжения </v>
      </c>
      <c r="AQ45" s="502"/>
      <c r="AR45" s="502"/>
      <c r="AS45" s="1157">
        <v>23</v>
      </c>
    </row>
    <row customHeight="1" ht="21.75">
      <c r="A46" s="1365" t="s">
        <v>335</v>
      </c>
      <c r="B46" s="1365" t="s">
        <v>336</v>
      </c>
      <c r="C46" s="1365" t="s">
        <v>337</v>
      </c>
      <c r="D46" s="1365" t="s">
        <v>338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554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555</v>
      </c>
      <c r="AO46" s="502"/>
      <c r="AP46" s="502" t="str">
        <f>IF(T46="","",T46)</f>
        <v>Источник тепловой энергии  </v>
      </c>
      <c r="AQ46" s="502"/>
      <c r="AR46" s="502"/>
      <c r="AS46" s="1157">
        <v>21</v>
      </c>
    </row>
    <row s="1644" customFormat="1" customHeight="1" ht="0">
      <c r="A47" s="1345" t="s">
        <v>335</v>
      </c>
      <c r="B47" s="1345" t="s">
        <v>336</v>
      </c>
      <c r="C47" s="1345" t="s">
        <v>337</v>
      </c>
      <c r="D47" s="1345" t="s">
        <v>338</v>
      </c>
      <c r="E47" s="2261"/>
      <c r="F47" s="2261"/>
      <c r="G47" s="2261"/>
      <c r="H47" s="2261"/>
      <c r="I47" s="2258" t="str">
        <f>S46&amp;".1"</f>
        <v>....1</v>
      </c>
      <c r="J47" s="1345"/>
      <c r="K47" s="1345"/>
      <c r="L47" s="1348" t="s">
        <v>556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335</v>
      </c>
      <c r="B48" s="1365" t="s">
        <v>336</v>
      </c>
      <c r="C48" s="1365" t="s">
        <v>337</v>
      </c>
      <c r="D48" s="1365" t="s">
        <v>338</v>
      </c>
      <c r="E48" s="2261"/>
      <c r="F48" s="2261"/>
      <c r="G48" s="2261"/>
      <c r="H48" s="2261"/>
      <c r="I48" s="2288"/>
      <c r="J48" s="2258" t="str">
        <f>S46&amp;".1"</f>
        <v>....1</v>
      </c>
      <c r="K48" s="1365"/>
      <c r="L48" s="1366" t="s">
        <v>559</v>
      </c>
      <c r="P48" s="2259"/>
      <c r="Q48" s="2259">
        <v>1</v>
      </c>
      <c r="R48" s="359"/>
      <c r="S48" s="1338" t="str">
        <f>$J48</f>
        <v>....1</v>
      </c>
      <c r="T48" s="288" t="s">
        <v>560</v>
      </c>
      <c r="U48" s="302"/>
      <c r="V48" s="2247"/>
      <c r="W48" s="2248"/>
      <c r="X48" s="2248"/>
      <c r="Y48" s="2248"/>
      <c r="Z48" s="2248"/>
      <c r="AA48" s="2248"/>
      <c r="AB48" s="2248"/>
      <c r="AC48" s="2249"/>
      <c r="AD48" s="2247"/>
      <c r="AE48" s="2248"/>
      <c r="AF48" s="2248"/>
      <c r="AG48" s="2248"/>
      <c r="AH48" s="2248"/>
      <c r="AI48" s="2248"/>
      <c r="AJ48" s="2248"/>
      <c r="AK48" s="2248"/>
      <c r="AL48" s="2249"/>
      <c r="AM48" s="1260" t="s">
        <v>561</v>
      </c>
      <c r="AO48" s="502"/>
      <c r="AP48" s="502" t="str">
        <f>IF(T48="","",T48)</f>
        <v>Группа потребителей</v>
      </c>
      <c r="AQ48" s="502"/>
      <c r="AR48" s="502"/>
      <c r="AS48" s="1157">
        <v>21</v>
      </c>
    </row>
    <row customHeight="1" ht="21.75">
      <c r="A49" s="1365" t="s">
        <v>335</v>
      </c>
      <c r="B49" s="1365" t="s">
        <v>336</v>
      </c>
      <c r="C49" s="1365" t="s">
        <v>337</v>
      </c>
      <c r="D49" s="1365" t="s">
        <v>338</v>
      </c>
      <c r="E49" s="2261"/>
      <c r="F49" s="2261"/>
      <c r="G49" s="2261"/>
      <c r="H49" s="2261"/>
      <c r="I49" s="2288"/>
      <c r="J49" s="2288"/>
      <c r="K49" s="2258" t="str">
        <f>J48&amp;".1"</f>
        <v>....1.1</v>
      </c>
      <c r="L49" s="1366" t="s">
        <v>562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603</v>
      </c>
      <c r="AN49" s="513">
        <f>STRCHECKDATE(V50:AL50)</f>
      </c>
      <c r="AO49" s="502"/>
      <c r="AP49" s="502" t="str">
        <f>IF(T49="","",T49)</f>
        <v/>
      </c>
      <c r="AQ49" s="502"/>
      <c r="AR49" s="502"/>
      <c r="AS49" s="1157">
        <v>21</v>
      </c>
    </row>
    <row customHeight="1" ht="0.75">
      <c r="A50" s="1365" t="s">
        <v>335</v>
      </c>
      <c r="B50" s="1365" t="s">
        <v>336</v>
      </c>
      <c r="C50" s="1365" t="s">
        <v>337</v>
      </c>
      <c r="D50" s="1365" t="s">
        <v>338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335</v>
      </c>
      <c r="B51" s="1365" t="s">
        <v>336</v>
      </c>
      <c r="C51" s="1365" t="s">
        <v>337</v>
      </c>
      <c r="D51" s="1365" t="s">
        <v>338</v>
      </c>
      <c r="E51" s="2261"/>
      <c r="F51" s="2261"/>
      <c r="G51" s="2261"/>
      <c r="H51" s="2261"/>
      <c r="I51" s="2288"/>
      <c r="J51" s="2258"/>
      <c r="K51" s="1365"/>
      <c r="L51" s="1366"/>
      <c r="P51" s="2259"/>
      <c r="Q51" s="2259"/>
      <c r="R51" s="358"/>
      <c r="S51" s="1280"/>
      <c r="T51" s="289" t="s">
        <v>564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335</v>
      </c>
      <c r="B52" s="1365" t="s">
        <v>336</v>
      </c>
      <c r="C52" s="1365" t="s">
        <v>337</v>
      </c>
      <c r="D52" s="1365" t="s">
        <v>338</v>
      </c>
      <c r="E52" s="2261"/>
      <c r="F52" s="2261"/>
      <c r="G52" s="2261"/>
      <c r="H52" s="2261"/>
      <c r="I52" s="2258"/>
      <c r="J52" s="1365"/>
      <c r="K52" s="1365"/>
      <c r="L52" s="1366"/>
      <c r="P52" s="2259"/>
      <c r="Q52" s="1333"/>
      <c r="R52" s="358"/>
      <c r="S52" s="1280"/>
      <c r="T52" s="367" t="s">
        <v>565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335</v>
      </c>
      <c r="B53" s="1365" t="s">
        <v>336</v>
      </c>
      <c r="C53" s="1365" t="s">
        <v>337</v>
      </c>
      <c r="D53" s="1365" t="s">
        <v>338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335</v>
      </c>
      <c r="B54" s="1345" t="s">
        <v>336</v>
      </c>
      <c r="C54" s="1345" t="s">
        <v>337</v>
      </c>
      <c r="D54" s="1316"/>
      <c r="E54" s="2261"/>
      <c r="F54" s="2261"/>
      <c r="G54" s="2260"/>
      <c r="H54" s="1316"/>
      <c r="I54" s="1316"/>
      <c r="J54" s="1316"/>
      <c r="K54" s="1316"/>
      <c r="L54" s="1341"/>
      <c r="M54" s="1317"/>
      <c r="N54" s="1317"/>
      <c r="P54" s="1318"/>
      <c r="Q54" s="1319"/>
      <c r="R54" s="1318"/>
      <c r="S54" s="1324"/>
      <c r="T54" s="1327" t="s">
        <v>244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335</v>
      </c>
      <c r="B55" s="1345" t="s">
        <v>336</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335</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315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DE131-DF66-F1BF-57EB-0.F3F9449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205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549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550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551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552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553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554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555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556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559</v>
      </c>
      <c r="M7" s="539"/>
      <c r="N7" s="1368"/>
      <c r="P7" s="2259"/>
      <c r="Q7" s="2259">
        <v>1</v>
      </c>
      <c r="R7" s="359"/>
      <c r="S7" s="1338">
        <f>$J7</f>
      </c>
      <c r="T7" s="288" t="s">
        <v>560</v>
      </c>
      <c r="U7" s="302"/>
      <c r="V7" s="2247"/>
      <c r="W7" s="2248"/>
      <c r="X7" s="2248"/>
      <c r="Y7" s="2248"/>
      <c r="Z7" s="2248"/>
      <c r="AA7" s="2248"/>
      <c r="AB7" s="2248"/>
      <c r="AC7" s="2249"/>
      <c r="AD7" s="2247"/>
      <c r="AE7" s="2248"/>
      <c r="AF7" s="2248"/>
      <c r="AG7" s="2248"/>
      <c r="AH7" s="2248"/>
      <c r="AI7" s="2248"/>
      <c r="AJ7" s="2248"/>
      <c r="AK7" s="2248"/>
      <c r="AL7" s="2249"/>
      <c r="AM7" s="1260" t="s">
        <v>561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562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563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564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565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244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245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246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567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568</v>
      </c>
      <c r="P22" s="1364"/>
      <c r="Q22" s="1373"/>
      <c r="R22" s="1373"/>
      <c r="S22" s="731"/>
      <c r="T22" s="1162" t="s">
        <v>569</v>
      </c>
      <c r="AA22" s="188" t="s">
        <v>570</v>
      </c>
      <c r="AC22" s="188" t="s">
        <v>571</v>
      </c>
      <c r="AD22" s="1162" t="s">
        <v>569</v>
      </c>
      <c r="AI22" s="188" t="s">
        <v>572</v>
      </c>
      <c r="AK22" s="188" t="s">
        <v>571</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ценового и тарифного регулирования</v>
      </c>
      <c r="W29" s="2253"/>
      <c r="X29" s="2253"/>
      <c r="Y29" s="2253"/>
      <c r="Z29" s="2253"/>
      <c r="AA29" s="2253"/>
      <c r="AB29" s="2253"/>
      <c r="AC29" s="328"/>
      <c r="AD29" s="2253" t="str">
        <f>IF(TITLE_NAME_OR_PR_CHANGE="",IF(TITLE_NAME_OR_PR="","",TITLE_NAME_OR_PR),TITLE_NAME_OR_PR_CHANGE)</f>
        <v>Комитет ценового и тарифного регулирования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573</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574</v>
      </c>
      <c r="T31" s="2252"/>
      <c r="U31" s="1374"/>
      <c r="V31" s="2253" t="str">
        <f>IF(TITLE_NUMBER_PR_CHANGE="",IF(TITLE_NUMBER_PR="","",TITLE_NUMBER_PR),TITLE_NUMBER_PR_CHANGE)</f>
        <v>813</v>
      </c>
      <c r="W31" s="2253"/>
      <c r="X31" s="2253"/>
      <c r="Y31" s="2253"/>
      <c r="Z31" s="2253"/>
      <c r="AA31" s="2253"/>
      <c r="AB31" s="2253"/>
      <c r="AC31" s="328"/>
      <c r="AD31" s="2253" t="str">
        <f>IF(TITLE_NUMBER_PR_CHANGE="",IF(TITLE_NUMBER_PR="","",TITLE_NUMBER_PR),TITLE_NUMBER_PR_CHANGE)</f>
        <v>813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575</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576</v>
      </c>
      <c r="T35" s="2252"/>
      <c r="U35" s="1374"/>
      <c r="V35" s="2253" t="str">
        <f>IF(TITLE_NUMBER_PR_CHANGE="",IF(TITLE_NUMBER_PR="","",TITLE_NUMBER_PR),TITLE_NUMBER_PR_CHANGE)</f>
        <v>813</v>
      </c>
      <c r="W35" s="2253"/>
      <c r="X35" s="2253"/>
      <c r="Y35" s="2253"/>
      <c r="Z35" s="2253"/>
      <c r="AA35" s="2253"/>
      <c r="AB35" s="2253"/>
      <c r="AC35" s="328"/>
      <c r="AD35" s="2253" t="str">
        <f>IF(TITLE_NUMBER_PR_CHANGE="",IF(TITLE_NUMBER_PR="","",TITLE_NUMBER_PR),TITLE_NUMBER_PR_CHANGE)</f>
        <v>813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577</v>
      </c>
      <c r="AD36" s="328"/>
      <c r="AE36" s="328"/>
      <c r="AF36" s="328"/>
      <c r="AG36" s="328"/>
      <c r="AH36" s="328"/>
      <c r="AI36" s="328"/>
      <c r="AJ36" s="328"/>
      <c r="AK36" s="280" t="s">
        <v>577</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453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454</v>
      </c>
      <c r="AS38" s="1157">
        <v>14</v>
      </c>
    </row>
    <row customHeight="1" ht="15">
      <c r="Q39" s="378"/>
      <c r="R39" s="378"/>
      <c r="S39" s="2275" t="s">
        <v>92</v>
      </c>
      <c r="T39" s="2211" t="s">
        <v>578</v>
      </c>
      <c r="U39" s="303"/>
      <c r="V39" s="2276" t="s">
        <v>579</v>
      </c>
      <c r="W39" s="2277"/>
      <c r="X39" s="2277"/>
      <c r="Y39" s="2277"/>
      <c r="Z39" s="2277"/>
      <c r="AA39" s="2277"/>
      <c r="AB39" s="2278"/>
      <c r="AC39" s="2279" t="s">
        <v>580</v>
      </c>
      <c r="AD39" s="2276" t="s">
        <v>579</v>
      </c>
      <c r="AE39" s="2277"/>
      <c r="AF39" s="2277"/>
      <c r="AG39" s="2277"/>
      <c r="AH39" s="2277"/>
      <c r="AI39" s="2277"/>
      <c r="AJ39" s="2278"/>
      <c r="AK39" s="2279" t="s">
        <v>581</v>
      </c>
      <c r="AL39" s="2282" t="s">
        <v>582</v>
      </c>
      <c r="AM39" s="2129"/>
      <c r="AS39" s="1157">
        <v>14</v>
      </c>
    </row>
    <row customHeight="1" ht="36">
      <c r="Q40" s="378"/>
      <c r="R40" s="378"/>
      <c r="S40" s="2275"/>
      <c r="T40" s="2211"/>
      <c r="U40" s="1033"/>
      <c r="V40" s="2262" t="s">
        <v>583</v>
      </c>
      <c r="W40" s="2285"/>
      <c r="X40" s="2264" t="s">
        <v>585</v>
      </c>
      <c r="Y40" s="2265"/>
      <c r="Z40" s="2264" t="s">
        <v>586</v>
      </c>
      <c r="AA40" s="2271"/>
      <c r="AB40" s="2265"/>
      <c r="AC40" s="2280"/>
      <c r="AD40" s="2262" t="s">
        <v>602</v>
      </c>
      <c r="AE40" s="2285"/>
      <c r="AF40" s="2264" t="s">
        <v>585</v>
      </c>
      <c r="AG40" s="2265"/>
      <c r="AH40" s="2264" t="s">
        <v>586</v>
      </c>
      <c r="AI40" s="2271"/>
      <c r="AJ40" s="2265"/>
      <c r="AK40" s="2280"/>
      <c r="AL40" s="2283"/>
      <c r="AM40" s="2129"/>
      <c r="AS40" s="1157">
        <v>34</v>
      </c>
    </row>
    <row customHeight="1" ht="36">
      <c r="A41" s="1372"/>
      <c r="B41" s="1372" t="s">
        <v>217</v>
      </c>
      <c r="C41" s="1372" t="s">
        <v>218</v>
      </c>
      <c r="D41" s="1372" t="s">
        <v>219</v>
      </c>
      <c r="E41" s="1366" t="s">
        <v>587</v>
      </c>
      <c r="F41" s="1366" t="s">
        <v>588</v>
      </c>
      <c r="G41" s="1366" t="s">
        <v>589</v>
      </c>
      <c r="H41" s="1366" t="s">
        <v>590</v>
      </c>
      <c r="I41" s="1366" t="s">
        <v>591</v>
      </c>
      <c r="J41" s="1366" t="s">
        <v>592</v>
      </c>
      <c r="K41" s="1366" t="s">
        <v>593</v>
      </c>
      <c r="L41" s="1366" t="s">
        <v>568</v>
      </c>
      <c r="Q41" s="378"/>
      <c r="R41" s="378"/>
      <c r="S41" s="2275"/>
      <c r="T41" s="2211"/>
      <c r="U41" s="304"/>
      <c r="V41" s="2263"/>
      <c r="W41" s="2286"/>
      <c r="X41" s="1224" t="s">
        <v>594</v>
      </c>
      <c r="Y41" s="1224" t="s">
        <v>595</v>
      </c>
      <c r="Z41" s="1340" t="s">
        <v>596</v>
      </c>
      <c r="AA41" s="2272" t="s">
        <v>597</v>
      </c>
      <c r="AB41" s="2273"/>
      <c r="AC41" s="2281"/>
      <c r="AD41" s="2263"/>
      <c r="AE41" s="2286"/>
      <c r="AF41" s="1224" t="s">
        <v>594</v>
      </c>
      <c r="AG41" s="1224" t="s">
        <v>595</v>
      </c>
      <c r="AH41" s="1340" t="s">
        <v>596</v>
      </c>
      <c r="AI41" s="2272" t="s">
        <v>597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194</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341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205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341</v>
      </c>
      <c r="B44" s="1365" t="s">
        <v>342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550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551</v>
      </c>
      <c r="AO44" s="502"/>
      <c r="AP44" s="502" t="str">
        <f>IF(T44="","",T44)</f>
        <v>Территория действия тарифа</v>
      </c>
      <c r="AQ44" s="502"/>
      <c r="AR44" s="502"/>
      <c r="AS44" s="1157">
        <v>21</v>
      </c>
    </row>
    <row customHeight="1" ht="24">
      <c r="A45" s="1365" t="s">
        <v>341</v>
      </c>
      <c r="B45" s="1365" t="s">
        <v>342</v>
      </c>
      <c r="C45" s="1365" t="s">
        <v>343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552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553</v>
      </c>
      <c r="AO45" s="502"/>
      <c r="AP45" s="502" t="str">
        <f>IF(T45="","",T45)</f>
        <v>Наименование системы теплоснабжения </v>
      </c>
      <c r="AQ45" s="502"/>
      <c r="AR45" s="502"/>
      <c r="AS45" s="1157">
        <v>23</v>
      </c>
    </row>
    <row customHeight="1" ht="21.75">
      <c r="A46" s="1365" t="s">
        <v>341</v>
      </c>
      <c r="B46" s="1365" t="s">
        <v>342</v>
      </c>
      <c r="C46" s="1365" t="s">
        <v>343</v>
      </c>
      <c r="D46" s="1365" t="s">
        <v>344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554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555</v>
      </c>
      <c r="AO46" s="502"/>
      <c r="AP46" s="502" t="str">
        <f>IF(T46="","",T46)</f>
        <v>Источник тепловой энергии  </v>
      </c>
      <c r="AQ46" s="502"/>
      <c r="AR46" s="502"/>
      <c r="AS46" s="1157">
        <v>21</v>
      </c>
    </row>
    <row s="1644" customFormat="1" customHeight="1" ht="0">
      <c r="A47" s="1345" t="s">
        <v>341</v>
      </c>
      <c r="B47" s="1345" t="s">
        <v>342</v>
      </c>
      <c r="C47" s="1345" t="s">
        <v>343</v>
      </c>
      <c r="D47" s="1345" t="s">
        <v>344</v>
      </c>
      <c r="E47" s="2261"/>
      <c r="F47" s="2261"/>
      <c r="G47" s="2261"/>
      <c r="H47" s="2261"/>
      <c r="I47" s="2258" t="str">
        <f>S46&amp;".1"</f>
        <v>....1</v>
      </c>
      <c r="J47" s="1345"/>
      <c r="K47" s="1345"/>
      <c r="L47" s="1348" t="s">
        <v>556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341</v>
      </c>
      <c r="B48" s="1365" t="s">
        <v>342</v>
      </c>
      <c r="C48" s="1365" t="s">
        <v>343</v>
      </c>
      <c r="D48" s="1365" t="s">
        <v>344</v>
      </c>
      <c r="E48" s="2261"/>
      <c r="F48" s="2261"/>
      <c r="G48" s="2261"/>
      <c r="H48" s="2261"/>
      <c r="I48" s="2288"/>
      <c r="J48" s="2258" t="str">
        <f>S46&amp;".1"</f>
        <v>....1</v>
      </c>
      <c r="K48" s="1365"/>
      <c r="L48" s="1366" t="s">
        <v>559</v>
      </c>
      <c r="P48" s="2259"/>
      <c r="Q48" s="2259">
        <v>1</v>
      </c>
      <c r="R48" s="359"/>
      <c r="S48" s="1338" t="str">
        <f>$J48</f>
        <v>....1</v>
      </c>
      <c r="T48" s="288" t="s">
        <v>560</v>
      </c>
      <c r="U48" s="302"/>
      <c r="V48" s="2247"/>
      <c r="W48" s="2248"/>
      <c r="X48" s="2248"/>
      <c r="Y48" s="2248"/>
      <c r="Z48" s="2248"/>
      <c r="AA48" s="2248"/>
      <c r="AB48" s="2248"/>
      <c r="AC48" s="2249"/>
      <c r="AD48" s="2247"/>
      <c r="AE48" s="2248"/>
      <c r="AF48" s="2248"/>
      <c r="AG48" s="2248"/>
      <c r="AH48" s="2248"/>
      <c r="AI48" s="2248"/>
      <c r="AJ48" s="2248"/>
      <c r="AK48" s="2248"/>
      <c r="AL48" s="2249"/>
      <c r="AM48" s="1260" t="s">
        <v>561</v>
      </c>
      <c r="AO48" s="502"/>
      <c r="AP48" s="502" t="str">
        <f>IF(T48="","",T48)</f>
        <v>Группа потребителей</v>
      </c>
      <c r="AQ48" s="502"/>
      <c r="AR48" s="502"/>
      <c r="AS48" s="1157">
        <v>21</v>
      </c>
    </row>
    <row customHeight="1" ht="21.75">
      <c r="A49" s="1365" t="s">
        <v>341</v>
      </c>
      <c r="B49" s="1365" t="s">
        <v>342</v>
      </c>
      <c r="C49" s="1365" t="s">
        <v>343</v>
      </c>
      <c r="D49" s="1365" t="s">
        <v>344</v>
      </c>
      <c r="E49" s="2261"/>
      <c r="F49" s="2261"/>
      <c r="G49" s="2261"/>
      <c r="H49" s="2261"/>
      <c r="I49" s="2288"/>
      <c r="J49" s="2288"/>
      <c r="K49" s="2258" t="str">
        <f>J48&amp;".1"</f>
        <v>....1.1</v>
      </c>
      <c r="L49" s="1366" t="s">
        <v>562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603</v>
      </c>
      <c r="AN49" s="513">
        <f>STRCHECKDATE(V50:AL50)</f>
      </c>
      <c r="AO49" s="502"/>
      <c r="AP49" s="502" t="str">
        <f>IF(T49="","",T49)</f>
        <v/>
      </c>
      <c r="AQ49" s="502"/>
      <c r="AR49" s="502"/>
      <c r="AS49" s="1157">
        <v>21</v>
      </c>
    </row>
    <row customHeight="1" ht="0">
      <c r="A50" s="1365" t="s">
        <v>341</v>
      </c>
      <c r="B50" s="1365" t="s">
        <v>342</v>
      </c>
      <c r="C50" s="1365" t="s">
        <v>343</v>
      </c>
      <c r="D50" s="1365" t="s">
        <v>344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341</v>
      </c>
      <c r="B51" s="1365" t="s">
        <v>342</v>
      </c>
      <c r="C51" s="1365" t="s">
        <v>343</v>
      </c>
      <c r="D51" s="1365" t="s">
        <v>344</v>
      </c>
      <c r="E51" s="2261"/>
      <c r="F51" s="2261"/>
      <c r="G51" s="2261"/>
      <c r="H51" s="2261"/>
      <c r="I51" s="2288"/>
      <c r="J51" s="2258"/>
      <c r="K51" s="1365"/>
      <c r="L51" s="1366"/>
      <c r="P51" s="2259"/>
      <c r="Q51" s="2259"/>
      <c r="R51" s="358"/>
      <c r="S51" s="1280"/>
      <c r="T51" s="289" t="s">
        <v>564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341</v>
      </c>
      <c r="B52" s="1365" t="s">
        <v>342</v>
      </c>
      <c r="C52" s="1365" t="s">
        <v>343</v>
      </c>
      <c r="D52" s="1365" t="s">
        <v>344</v>
      </c>
      <c r="E52" s="2261"/>
      <c r="F52" s="2261"/>
      <c r="G52" s="2261"/>
      <c r="H52" s="2261"/>
      <c r="I52" s="2258"/>
      <c r="J52" s="1365"/>
      <c r="K52" s="1365"/>
      <c r="L52" s="1366"/>
      <c r="P52" s="2259"/>
      <c r="Q52" s="1333"/>
      <c r="R52" s="358"/>
      <c r="S52" s="1280"/>
      <c r="T52" s="367" t="s">
        <v>565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341</v>
      </c>
      <c r="B53" s="1365" t="s">
        <v>342</v>
      </c>
      <c r="C53" s="1365" t="s">
        <v>343</v>
      </c>
      <c r="D53" s="1365" t="s">
        <v>344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341</v>
      </c>
      <c r="B54" s="1345" t="s">
        <v>342</v>
      </c>
      <c r="C54" s="1345" t="s">
        <v>343</v>
      </c>
      <c r="D54" s="1316"/>
      <c r="E54" s="2261"/>
      <c r="F54" s="2261"/>
      <c r="G54" s="2260"/>
      <c r="H54" s="1316"/>
      <c r="I54" s="1316"/>
      <c r="J54" s="1316"/>
      <c r="K54" s="1316"/>
      <c r="L54" s="1341"/>
      <c r="M54" s="1317"/>
      <c r="N54" s="1317"/>
      <c r="P54" s="1318"/>
      <c r="Q54" s="1319"/>
      <c r="R54" s="1318"/>
      <c r="S54" s="1324"/>
      <c r="T54" s="1327" t="s">
        <v>244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341</v>
      </c>
      <c r="B55" s="1345" t="s">
        <v>342</v>
      </c>
      <c r="C55" s="1316"/>
      <c r="D55" s="1316"/>
      <c r="E55" s="2261"/>
      <c r="F55" s="2260"/>
      <c r="G55" s="1316"/>
      <c r="H55" s="1316"/>
      <c r="I55" s="1316"/>
      <c r="J55" s="1316"/>
      <c r="K55" s="1316"/>
      <c r="L55" s="1341"/>
      <c r="M55" s="1323"/>
      <c r="N55" s="1323"/>
      <c r="P55" s="1318"/>
      <c r="Q55" s="1319"/>
      <c r="R55" s="1318"/>
      <c r="S55" s="1324"/>
      <c r="T55" s="1327" t="s">
        <v>245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341</v>
      </c>
      <c r="B56" s="1345"/>
      <c r="C56" s="1345"/>
      <c r="D56" s="1345"/>
      <c r="E56" s="2260"/>
      <c r="F56" s="1345"/>
      <c r="G56" s="1345"/>
      <c r="H56" s="1345"/>
      <c r="I56" s="1345"/>
      <c r="J56" s="1345"/>
      <c r="K56" s="1345"/>
      <c r="L56" s="1348"/>
      <c r="M56" s="1323"/>
      <c r="N56" s="1323"/>
      <c r="O56" s="520"/>
      <c r="P56" s="382"/>
      <c r="Q56" s="1346"/>
      <c r="R56" s="382"/>
      <c r="S56" s="1324"/>
      <c r="T56" s="1327" t="s">
        <v>246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315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7C382-B0CF-741F-F9BB-0.DCC1F69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205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549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550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551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552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553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554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555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556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559</v>
      </c>
      <c r="N7" s="511"/>
      <c r="O7" s="329"/>
      <c r="Q7" s="2259"/>
      <c r="R7" s="2259">
        <v>1</v>
      </c>
      <c r="S7" s="520"/>
      <c r="T7" s="359"/>
      <c r="U7" s="1338">
        <f>$J7</f>
      </c>
      <c r="V7" s="288" t="s">
        <v>560</v>
      </c>
      <c r="W7" s="302"/>
      <c r="X7" s="2247"/>
      <c r="Y7" s="2248"/>
      <c r="Z7" s="2248"/>
      <c r="AA7" s="2248"/>
      <c r="AB7" s="2248"/>
      <c r="AC7" s="2237"/>
      <c r="AD7" s="2237"/>
      <c r="AE7" s="2237"/>
      <c r="AF7" s="2310"/>
      <c r="AG7" s="2247"/>
      <c r="AH7" s="2248"/>
      <c r="AI7" s="2248"/>
      <c r="AJ7" s="2248"/>
      <c r="AK7" s="2248"/>
      <c r="AL7" s="2248"/>
      <c r="AM7" s="2248"/>
      <c r="AN7" s="2248"/>
      <c r="AO7" s="2248"/>
      <c r="AP7" s="2249"/>
      <c r="AQ7" s="1260" t="s">
        <v>561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562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604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605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606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564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565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244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245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246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567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568</v>
      </c>
      <c r="Q26" s="1364"/>
      <c r="R26" s="1373"/>
      <c r="S26" s="1373"/>
      <c r="T26" s="1373"/>
      <c r="U26" s="731"/>
      <c r="V26" s="1162" t="s">
        <v>569</v>
      </c>
      <c r="AD26" s="188" t="s">
        <v>570</v>
      </c>
      <c r="AF26" s="188" t="s">
        <v>571</v>
      </c>
      <c r="AG26" s="1162" t="s">
        <v>569</v>
      </c>
      <c r="AM26" s="188" t="s">
        <v>572</v>
      </c>
      <c r="AO26" s="188" t="s">
        <v>571</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"СамРЭК-Эксплуатация"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ценового и тарифного регулирования</v>
      </c>
      <c r="Y33" s="2253"/>
      <c r="Z33" s="2253"/>
      <c r="AA33" s="2253"/>
      <c r="AB33" s="2253"/>
      <c r="AC33" s="2253"/>
      <c r="AD33" s="2253"/>
      <c r="AE33" s="2253"/>
      <c r="AF33" s="328"/>
      <c r="AG33" s="2253" t="str">
        <f>IF(TITLE_NAME_OR_PR_CHANGE="",IF(TITLE_NAME_OR_PR="","",TITLE_NAME_OR_PR),TITLE_NAME_OR_PR_CHANGE)</f>
        <v>Комитет ценового и тарифного регулирования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573</v>
      </c>
      <c r="V34" s="2252"/>
      <c r="W34" s="1374"/>
      <c r="X34" s="2266" t="str">
        <f>IF(TITLE_DATE_PR_CHANGE="",IF(TITLE_DATE_PR="","",TITLE_DATE_PR),TITLE_DATE_PR_CHANGE)</f>
        <v>46015</v>
      </c>
      <c r="Y34" s="2266"/>
      <c r="Z34" s="2266"/>
      <c r="AA34" s="2266"/>
      <c r="AB34" s="2266"/>
      <c r="AC34" s="2266"/>
      <c r="AD34" s="2266"/>
      <c r="AE34" s="2266"/>
      <c r="AF34" s="328"/>
      <c r="AG34" s="2266" t="str">
        <f>IF(TITLE_DATE_PR_CHANGE="",IF(TITLE_DATE_PR="","",TITLE_DATE_PR),TITLE_DATE_PR_CHANGE)</f>
        <v>46015</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574</v>
      </c>
      <c r="V35" s="2252"/>
      <c r="W35" s="1374"/>
      <c r="X35" s="2253" t="str">
        <f>IF(TITLE_NUMBER_PR_CHANGE="",IF(TITLE_NUMBER_PR="","",TITLE_NUMBER_PR),TITLE_NUMBER_PR_CHANGE)</f>
        <v>813</v>
      </c>
      <c r="Y35" s="2253"/>
      <c r="Z35" s="2253"/>
      <c r="AA35" s="2253"/>
      <c r="AB35" s="2253"/>
      <c r="AC35" s="2253"/>
      <c r="AD35" s="2253"/>
      <c r="AE35" s="2253"/>
      <c r="AF35" s="328"/>
      <c r="AG35" s="2253" t="str">
        <f>IF(TITLE_NUMBER_PR_CHANGE="",IF(TITLE_NUMBER_PR="","",TITLE_NUMBER_PR),TITLE_NUMBER_PR_CHANGE)</f>
        <v>813</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 Правительства Самарской области</v>
      </c>
      <c r="Y36" s="2253"/>
      <c r="Z36" s="2253"/>
      <c r="AA36" s="2253"/>
      <c r="AB36" s="2253"/>
      <c r="AC36" s="2253"/>
      <c r="AD36" s="2253"/>
      <c r="AE36" s="2253"/>
      <c r="AF36" s="328"/>
      <c r="AG36" s="2253" t="str">
        <f>IF(TITLE_IST_PUB_CHANGE="",IF(TITLE_IST_PUB="","",TITLE_IST_PUB),TITLE_IST_PUB_CHANGE)</f>
        <v>Сайт Правительства Самарской области</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575</v>
      </c>
      <c r="V38" s="2252"/>
      <c r="W38" s="1374"/>
      <c r="X38" s="2266" t="str">
        <f>IF(TITLE_DATE_PR_CHANGE="",IF(TITLE_DATE_PR="","",TITLE_DATE_PR),TITLE_DATE_PR_CHANGE)</f>
        <v>46015</v>
      </c>
      <c r="Y38" s="2266"/>
      <c r="Z38" s="2266"/>
      <c r="AA38" s="2266"/>
      <c r="AB38" s="2266"/>
      <c r="AC38" s="2266"/>
      <c r="AD38" s="2266"/>
      <c r="AE38" s="2266"/>
      <c r="AF38" s="328"/>
      <c r="AG38" s="2266" t="str">
        <f>IF(TITLE_DATE_PR_CHANGE="",IF(TITLE_DATE_PR="","",TITLE_DATE_PR),TITLE_DATE_PR_CHANGE)</f>
        <v>46015</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576</v>
      </c>
      <c r="V39" s="2252"/>
      <c r="W39" s="1374"/>
      <c r="X39" s="2253" t="str">
        <f>IF(TITLE_NUMBER_PR_CHANGE="",IF(TITLE_NUMBER_PR="","",TITLE_NUMBER_PR),TITLE_NUMBER_PR_CHANGE)</f>
        <v>813</v>
      </c>
      <c r="Y39" s="2253"/>
      <c r="Z39" s="2253"/>
      <c r="AA39" s="2253"/>
      <c r="AB39" s="2253"/>
      <c r="AC39" s="2253"/>
      <c r="AD39" s="2253"/>
      <c r="AE39" s="2253"/>
      <c r="AF39" s="328"/>
      <c r="AG39" s="2253" t="str">
        <f>IF(TITLE_NUMBER_PR_CHANGE="",IF(TITLE_NUMBER_PR="","",TITLE_NUMBER_PR),TITLE_NUMBER_PR_CHANGE)</f>
        <v>813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577</v>
      </c>
      <c r="AG40" s="328"/>
      <c r="AH40" s="328"/>
      <c r="AI40" s="328"/>
      <c r="AJ40" s="328"/>
      <c r="AK40" s="328"/>
      <c r="AL40" s="328"/>
      <c r="AM40" s="328"/>
      <c r="AN40" s="328"/>
      <c r="AO40" s="280" t="s">
        <v>577</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453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454</v>
      </c>
      <c r="AW42" s="1157">
        <v>14</v>
      </c>
    </row>
    <row customHeight="1" ht="15">
      <c r="R43" s="378"/>
      <c r="S43" s="378"/>
      <c r="T43" s="378"/>
      <c r="U43" s="2275" t="s">
        <v>92</v>
      </c>
      <c r="V43" s="2211" t="s">
        <v>578</v>
      </c>
      <c r="W43" s="303"/>
      <c r="X43" s="2276" t="s">
        <v>579</v>
      </c>
      <c r="Y43" s="2293"/>
      <c r="Z43" s="2293"/>
      <c r="AA43" s="2293"/>
      <c r="AB43" s="2293"/>
      <c r="AC43" s="2277"/>
      <c r="AD43" s="2277"/>
      <c r="AE43" s="2278"/>
      <c r="AF43" s="2279" t="s">
        <v>580</v>
      </c>
      <c r="AG43" s="2276" t="s">
        <v>579</v>
      </c>
      <c r="AH43" s="2293"/>
      <c r="AI43" s="2293"/>
      <c r="AJ43" s="2293"/>
      <c r="AK43" s="2293"/>
      <c r="AL43" s="2277"/>
      <c r="AM43" s="2277"/>
      <c r="AN43" s="2278"/>
      <c r="AO43" s="2279" t="s">
        <v>581</v>
      </c>
      <c r="AP43" s="2282" t="s">
        <v>582</v>
      </c>
      <c r="AQ43" s="2129"/>
      <c r="AW43" s="1157">
        <v>14</v>
      </c>
    </row>
    <row customHeight="1" ht="36">
      <c r="R44" s="378"/>
      <c r="S44" s="378"/>
      <c r="T44" s="378"/>
      <c r="U44" s="2275"/>
      <c r="V44" s="2211"/>
      <c r="W44" s="1033"/>
      <c r="X44" s="2296" t="s">
        <v>607</v>
      </c>
      <c r="Y44" s="2314" t="s">
        <v>608</v>
      </c>
      <c r="Z44" s="2314"/>
      <c r="AA44" s="2314"/>
      <c r="AB44" s="2314"/>
      <c r="AC44" s="2296" t="s">
        <v>586</v>
      </c>
      <c r="AD44" s="2613"/>
      <c r="AE44" s="2316"/>
      <c r="AF44" s="2280"/>
      <c r="AG44" s="2296" t="s">
        <v>607</v>
      </c>
      <c r="AH44" s="2314" t="s">
        <v>608</v>
      </c>
      <c r="AI44" s="2314"/>
      <c r="AJ44" s="2314"/>
      <c r="AK44" s="2314"/>
      <c r="AL44" s="2296" t="s">
        <v>586</v>
      </c>
      <c r="AM44" s="2613"/>
      <c r="AN44" s="2316"/>
      <c r="AO44" s="2280"/>
      <c r="AP44" s="2283"/>
      <c r="AQ44" s="2129"/>
      <c r="AW44" s="1157">
        <v>34</v>
      </c>
    </row>
    <row customHeight="1" ht="15">
      <c r="R45" s="378"/>
      <c r="S45" s="378"/>
      <c r="T45" s="378"/>
      <c r="U45" s="2275"/>
      <c r="V45" s="2211"/>
      <c r="W45" s="1033"/>
      <c r="X45" s="2327"/>
      <c r="Y45" s="2319" t="s">
        <v>609</v>
      </c>
      <c r="Z45" s="2272" t="s">
        <v>610</v>
      </c>
      <c r="AA45" s="2322"/>
      <c r="AB45" s="2273"/>
      <c r="AC45" s="2297"/>
      <c r="AD45" s="2614"/>
      <c r="AE45" s="2318"/>
      <c r="AF45" s="2280"/>
      <c r="AG45" s="2327"/>
      <c r="AH45" s="2319" t="s">
        <v>609</v>
      </c>
      <c r="AI45" s="2272" t="s">
        <v>610</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611</v>
      </c>
      <c r="AA46" s="2272" t="s">
        <v>612</v>
      </c>
      <c r="AB46" s="2273"/>
      <c r="AC46" s="2319" t="s">
        <v>596</v>
      </c>
      <c r="AD46" s="2323" t="s">
        <v>597</v>
      </c>
      <c r="AE46" s="2324"/>
      <c r="AF46" s="2280"/>
      <c r="AG46" s="2327"/>
      <c r="AH46" s="2320"/>
      <c r="AI46" s="2319" t="s">
        <v>611</v>
      </c>
      <c r="AJ46" s="2272" t="s">
        <v>612</v>
      </c>
      <c r="AK46" s="2273"/>
      <c r="AL46" s="2319" t="s">
        <v>596</v>
      </c>
      <c r="AM46" s="2323" t="s">
        <v>597</v>
      </c>
      <c r="AN46" s="2324"/>
      <c r="AO46" s="2280"/>
      <c r="AP46" s="2283"/>
      <c r="AQ46" s="2129"/>
      <c r="AW46" s="1157">
        <v>26</v>
      </c>
    </row>
    <row customHeight="1" ht="65.25">
      <c r="A47" s="1261"/>
      <c r="B47" s="1261" t="s">
        <v>217</v>
      </c>
      <c r="C47" s="1261" t="s">
        <v>218</v>
      </c>
      <c r="D47" s="1261" t="s">
        <v>219</v>
      </c>
      <c r="E47" s="1312" t="s">
        <v>587</v>
      </c>
      <c r="F47" s="1312" t="s">
        <v>588</v>
      </c>
      <c r="G47" s="1312" t="s">
        <v>589</v>
      </c>
      <c r="H47" s="1312" t="s">
        <v>590</v>
      </c>
      <c r="I47" s="1312" t="s">
        <v>591</v>
      </c>
      <c r="J47" s="1312" t="s">
        <v>592</v>
      </c>
      <c r="K47" s="1312" t="s">
        <v>593</v>
      </c>
      <c r="L47" s="1312" t="s">
        <v>613</v>
      </c>
      <c r="M47" s="1312" t="s">
        <v>568</v>
      </c>
      <c r="R47" s="378"/>
      <c r="S47" s="378"/>
      <c r="T47" s="378"/>
      <c r="U47" s="2275"/>
      <c r="V47" s="2211"/>
      <c r="W47" s="304"/>
      <c r="X47" s="2297"/>
      <c r="Y47" s="2321"/>
      <c r="Z47" s="2321"/>
      <c r="AA47" s="1224" t="s">
        <v>614</v>
      </c>
      <c r="AB47" s="1224" t="s">
        <v>615</v>
      </c>
      <c r="AC47" s="2321"/>
      <c r="AD47" s="2325"/>
      <c r="AE47" s="2326"/>
      <c r="AF47" s="2281"/>
      <c r="AG47" s="2297"/>
      <c r="AH47" s="2321"/>
      <c r="AI47" s="2321"/>
      <c r="AJ47" s="1224" t="s">
        <v>614</v>
      </c>
      <c r="AK47" s="1224" t="s">
        <v>615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194</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329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205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1.75">
      <c r="A50" s="1269" t="s">
        <v>329</v>
      </c>
      <c r="B50" s="1269" t="s">
        <v>330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550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551</v>
      </c>
      <c r="AS50" s="502"/>
      <c r="AT50" s="502" t="str">
        <f>IF(V50="","",V50)</f>
        <v>Территория действия тарифа</v>
      </c>
      <c r="AU50" s="502"/>
      <c r="AV50" s="502"/>
      <c r="AW50" s="1157">
        <v>21</v>
      </c>
    </row>
    <row customHeight="1" ht="24">
      <c r="A51" s="1269" t="s">
        <v>329</v>
      </c>
      <c r="B51" s="1269" t="s">
        <v>330</v>
      </c>
      <c r="C51" s="1269" t="s">
        <v>331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552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553</v>
      </c>
      <c r="AS51" s="502"/>
      <c r="AT51" s="502" t="str">
        <f>IF(V51="","",V51)</f>
        <v>Наименование системы теплоснабжения </v>
      </c>
      <c r="AU51" s="502"/>
      <c r="AV51" s="502"/>
      <c r="AW51" s="1157">
        <v>23</v>
      </c>
    </row>
    <row customHeight="1" ht="21.75">
      <c r="A52" s="1269" t="s">
        <v>329</v>
      </c>
      <c r="B52" s="1269" t="s">
        <v>330</v>
      </c>
      <c r="C52" s="1269" t="s">
        <v>331</v>
      </c>
      <c r="D52" s="1269" t="s">
        <v>332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554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555</v>
      </c>
      <c r="AS52" s="502"/>
      <c r="AT52" s="502" t="str">
        <f>IF(V52="","",V52)</f>
        <v>Источник тепловой энергии  </v>
      </c>
      <c r="AU52" s="502"/>
      <c r="AV52" s="502"/>
      <c r="AW52" s="1157">
        <v>21</v>
      </c>
    </row>
    <row s="1644" customFormat="1" customHeight="1" ht="0">
      <c r="A53" s="1377" t="s">
        <v>329</v>
      </c>
      <c r="B53" s="1377" t="s">
        <v>330</v>
      </c>
      <c r="C53" s="1377" t="s">
        <v>331</v>
      </c>
      <c r="D53" s="1377" t="s">
        <v>332</v>
      </c>
      <c r="E53" s="2292"/>
      <c r="F53" s="2292"/>
      <c r="G53" s="2292"/>
      <c r="H53" s="2313"/>
      <c r="I53" s="2129" t="str">
        <f>U52&amp;".1"</f>
        <v>....1</v>
      </c>
      <c r="J53" s="1377"/>
      <c r="K53" s="1377"/>
      <c r="L53" s="1377"/>
      <c r="M53" s="1383" t="s">
        <v>556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329</v>
      </c>
      <c r="B54" s="1269" t="s">
        <v>330</v>
      </c>
      <c r="C54" s="1269" t="s">
        <v>331</v>
      </c>
      <c r="D54" s="1269" t="s">
        <v>332</v>
      </c>
      <c r="E54" s="2292"/>
      <c r="F54" s="2292"/>
      <c r="G54" s="2292"/>
      <c r="H54" s="2313"/>
      <c r="I54" s="2103"/>
      <c r="J54" s="2129" t="str">
        <f>I53&amp;".1"</f>
        <v>....1.1</v>
      </c>
      <c r="K54" s="1269"/>
      <c r="L54" s="1269"/>
      <c r="M54" s="1312" t="s">
        <v>559</v>
      </c>
      <c r="Q54" s="2259"/>
      <c r="R54" s="2259">
        <v>1</v>
      </c>
      <c r="S54" s="520"/>
      <c r="T54" s="359"/>
      <c r="U54" s="1338" t="str">
        <f>$J54</f>
        <v>....1.1</v>
      </c>
      <c r="V54" s="288" t="s">
        <v>560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561</v>
      </c>
      <c r="AS54" s="502"/>
      <c r="AT54" s="502" t="str">
        <f>IF(V54="","",V54)</f>
        <v>Группа потребителей</v>
      </c>
      <c r="AU54" s="502"/>
      <c r="AV54" s="502"/>
      <c r="AW54" s="1157">
        <v>21</v>
      </c>
    </row>
    <row customHeight="1" ht="21.75">
      <c r="A55" s="1269" t="s">
        <v>329</v>
      </c>
      <c r="B55" s="1269" t="s">
        <v>330</v>
      </c>
      <c r="C55" s="1269" t="s">
        <v>331</v>
      </c>
      <c r="D55" s="1269" t="s">
        <v>332</v>
      </c>
      <c r="E55" s="2292"/>
      <c r="F55" s="2292"/>
      <c r="G55" s="2292"/>
      <c r="H55" s="2313"/>
      <c r="I55" s="2103"/>
      <c r="J55" s="2103"/>
      <c r="K55" s="2129" t="str">
        <f>J54&amp;".1"</f>
        <v>....1.1.1</v>
      </c>
      <c r="L55" s="141"/>
      <c r="M55" s="1312" t="s">
        <v>562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604</v>
      </c>
      <c r="AR55" s="513">
        <f>STRCHECKDATE(X57:AP57)</f>
      </c>
      <c r="AS55" s="502"/>
      <c r="AT55" s="502" t="str">
        <f>IF(V55="","",V55)</f>
        <v/>
      </c>
      <c r="AU55" s="502"/>
      <c r="AV55" s="502"/>
      <c r="AW55" s="1157">
        <v>21</v>
      </c>
    </row>
    <row customHeight="1" ht="11.25">
      <c r="A56" s="1269" t="s">
        <v>329</v>
      </c>
      <c r="B56" s="1269" t="s">
        <v>330</v>
      </c>
      <c r="C56" s="1269" t="s">
        <v>331</v>
      </c>
      <c r="D56" s="1269" t="s">
        <v>332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605</v>
      </c>
      <c r="AR56" s="513">
        <f>STRCHECKDATE(X58:AP58)</f>
      </c>
      <c r="AS56" s="502"/>
      <c r="AT56" s="502" t="str">
        <f>IF(V56="","",V56)</f>
        <v/>
      </c>
      <c r="AU56" s="502"/>
      <c r="AV56" s="502"/>
      <c r="AW56" s="1157">
        <v>11</v>
      </c>
    </row>
    <row customHeight="1" ht="0">
      <c r="A57" s="1269" t="s">
        <v>329</v>
      </c>
      <c r="B57" s="1269" t="s">
        <v>330</v>
      </c>
      <c r="C57" s="1269" t="s">
        <v>331</v>
      </c>
      <c r="D57" s="1269" t="s">
        <v>332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329</v>
      </c>
      <c r="B58" s="1269" t="s">
        <v>330</v>
      </c>
      <c r="C58" s="1269" t="s">
        <v>331</v>
      </c>
      <c r="D58" s="1269" t="s">
        <v>332</v>
      </c>
      <c r="E58" s="2292"/>
      <c r="F58" s="2292"/>
      <c r="G58" s="2292"/>
      <c r="H58" s="2313"/>
      <c r="I58" s="2103"/>
      <c r="J58" s="2103"/>
      <c r="K58" s="2129"/>
      <c r="L58" s="1269"/>
      <c r="M58" s="1312"/>
      <c r="Q58" s="2259"/>
      <c r="R58" s="2259"/>
      <c r="S58" s="1333"/>
      <c r="T58" s="358"/>
      <c r="U58" s="1280"/>
      <c r="V58" s="290" t="s">
        <v>606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329</v>
      </c>
      <c r="B59" s="1269" t="s">
        <v>330</v>
      </c>
      <c r="C59" s="1269" t="s">
        <v>331</v>
      </c>
      <c r="D59" s="1269" t="s">
        <v>332</v>
      </c>
      <c r="E59" s="2292"/>
      <c r="F59" s="2292"/>
      <c r="G59" s="2292"/>
      <c r="H59" s="2313"/>
      <c r="I59" s="2103"/>
      <c r="J59" s="2129"/>
      <c r="K59" s="1269"/>
      <c r="L59" s="1269"/>
      <c r="M59" s="1312"/>
      <c r="Q59" s="2259"/>
      <c r="R59" s="2259"/>
      <c r="S59" s="1333"/>
      <c r="T59" s="358"/>
      <c r="U59" s="1280"/>
      <c r="V59" s="289" t="s">
        <v>564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329</v>
      </c>
      <c r="B60" s="1269" t="s">
        <v>330</v>
      </c>
      <c r="C60" s="1269" t="s">
        <v>331</v>
      </c>
      <c r="D60" s="1269" t="s">
        <v>332</v>
      </c>
      <c r="E60" s="2292"/>
      <c r="F60" s="2292"/>
      <c r="G60" s="2292"/>
      <c r="H60" s="2313"/>
      <c r="I60" s="2129"/>
      <c r="J60" s="1269"/>
      <c r="K60" s="1269"/>
      <c r="L60" s="1269"/>
      <c r="M60" s="1312"/>
      <c r="Q60" s="2259"/>
      <c r="R60" s="1333"/>
      <c r="S60" s="1333"/>
      <c r="T60" s="358"/>
      <c r="U60" s="1280"/>
      <c r="V60" s="367" t="s">
        <v>565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329</v>
      </c>
      <c r="B61" s="1269" t="s">
        <v>330</v>
      </c>
      <c r="C61" s="1269" t="s">
        <v>331</v>
      </c>
      <c r="D61" s="1269" t="s">
        <v>332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329</v>
      </c>
      <c r="B62" s="1377" t="s">
        <v>330</v>
      </c>
      <c r="C62" s="1377" t="s">
        <v>331</v>
      </c>
      <c r="D62" s="1376"/>
      <c r="E62" s="2292"/>
      <c r="F62" s="2292"/>
      <c r="G62" s="2291"/>
      <c r="H62" s="1376"/>
      <c r="I62" s="1376"/>
      <c r="J62" s="1376"/>
      <c r="K62" s="1376"/>
      <c r="L62" s="1376"/>
      <c r="M62" s="1379"/>
      <c r="N62" s="1380"/>
      <c r="O62" s="1380"/>
      <c r="P62" s="353"/>
      <c r="Q62" s="1318"/>
      <c r="R62" s="1319"/>
      <c r="S62" s="1318"/>
      <c r="T62" s="1318"/>
      <c r="U62" s="1324"/>
      <c r="V62" s="1327" t="s">
        <v>244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329</v>
      </c>
      <c r="B63" s="1377" t="s">
        <v>330</v>
      </c>
      <c r="C63" s="1376"/>
      <c r="D63" s="1376"/>
      <c r="E63" s="2292"/>
      <c r="F63" s="2291"/>
      <c r="G63" s="1376"/>
      <c r="H63" s="1376"/>
      <c r="I63" s="1376"/>
      <c r="J63" s="1376"/>
      <c r="K63" s="1376"/>
      <c r="L63" s="1376"/>
      <c r="M63" s="1379"/>
      <c r="N63" s="1381"/>
      <c r="O63" s="1381"/>
      <c r="P63" s="353"/>
      <c r="Q63" s="1318"/>
      <c r="R63" s="1319"/>
      <c r="S63" s="1318"/>
      <c r="T63" s="1318"/>
      <c r="U63" s="1324"/>
      <c r="V63" s="1327" t="s">
        <v>245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329</v>
      </c>
      <c r="B64" s="1377"/>
      <c r="C64" s="1377"/>
      <c r="D64" s="1377"/>
      <c r="E64" s="2291"/>
      <c r="F64" s="1377"/>
      <c r="G64" s="1377"/>
      <c r="H64" s="1377"/>
      <c r="I64" s="1377"/>
      <c r="J64" s="1377"/>
      <c r="K64" s="1377"/>
      <c r="L64" s="1377"/>
      <c r="M64" s="1383"/>
      <c r="N64" s="1381"/>
      <c r="O64" s="1381"/>
      <c r="P64" s="353"/>
      <c r="Q64" s="382"/>
      <c r="R64" s="1346"/>
      <c r="S64" s="382"/>
      <c r="T64" s="382"/>
      <c r="U64" s="1324"/>
      <c r="V64" s="1327" t="s">
        <v>246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315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86</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443D76-C008-6106-4B35-0.27C7F311}" mc:Ignorable="x14ac xr xr2 xr3">
  <sheetPr>
    <tabColor rgb="FFCCCCFF"/>
  </sheetPr>
  <dimension ref="A1:Q79"/>
  <sheetViews>
    <sheetView topLeftCell="A1" showGridLines="0" zoomScale="90" workbookViewId="0">
      <selection activeCell="F28" sqref="F2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46015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45279</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46015</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2" t="s">
        <v>47</v>
      </c>
      <c r="G27" s="75"/>
      <c r="Q27" s="76">
        <v>0</v>
      </c>
    </row>
    <row customHeight="1" ht="24.75">
      <c r="D28" s="77"/>
      <c r="E28" s="393" t="s">
        <v>48</v>
      </c>
      <c r="F28" s="2632" t="s">
        <v>49</v>
      </c>
      <c r="G28" s="75"/>
      <c r="Q28" s="76">
        <v>0</v>
      </c>
    </row>
    <row customHeight="1" ht="19.5">
      <c r="D29" s="77"/>
      <c r="E29" s="393" t="s">
        <v>44</v>
      </c>
      <c r="F29" s="2632" t="s">
        <v>45</v>
      </c>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56</v>
      </c>
      <c r="F36" s="1212" t="s">
        <v>57</v>
      </c>
      <c r="G36" s="79"/>
      <c r="Q36" s="76">
        <v>0</v>
      </c>
    </row>
    <row customHeight="1" ht="21">
      <c r="A37" s="881"/>
      <c r="D37" s="81"/>
      <c r="E37" s="393" t="s">
        <v>58</v>
      </c>
      <c r="F37" s="1212" t="s">
        <v>59</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60</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61</v>
      </c>
      <c r="F43" s="712" t="s">
        <v>19</v>
      </c>
      <c r="G43" s="75"/>
      <c r="I43" s="413"/>
      <c r="J43" s="878"/>
      <c r="Q43" s="411">
        <v>0</v>
      </c>
    </row>
    <row s="1637" customFormat="1" customHeight="1" ht="27" hidden="1">
      <c r="A44" s="786"/>
      <c r="B44" s="415"/>
      <c r="C44" s="410"/>
      <c r="D44" s="412"/>
      <c r="E44" s="1167" t="s">
        <v>62</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63</v>
      </c>
      <c r="F46" s="712" t="s">
        <v>19</v>
      </c>
      <c r="G46" s="75"/>
      <c r="H46" s="411"/>
      <c r="I46" s="413"/>
      <c r="J46" s="878"/>
      <c r="Q46" s="432">
        <v>0</v>
      </c>
    </row>
    <row s="1637" customFormat="1" customHeight="1" ht="24.75">
      <c r="A47" s="786"/>
      <c r="B47" s="415"/>
      <c r="C47" s="410"/>
      <c r="D47" s="412"/>
      <c r="E47" s="1167" t="s">
        <v>64</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65</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66</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67</v>
      </c>
      <c r="F53" s="1050" t="s">
        <v>19</v>
      </c>
      <c r="G53" s="534"/>
      <c r="I53" s="536"/>
      <c r="J53" s="880"/>
      <c r="P53" s="537"/>
      <c r="Q53" s="535">
        <v>0</v>
      </c>
    </row>
    <row s="1637" customFormat="1" customHeight="1" ht="27" hidden="1">
      <c r="A54" s="788"/>
      <c r="B54" s="415"/>
      <c r="C54" s="532"/>
      <c r="D54" s="533"/>
      <c r="E54" s="393" t="s">
        <v>68</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69</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70</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71</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72</v>
      </c>
      <c r="F62" s="1673" t="s">
        <v>65</v>
      </c>
      <c r="G62" s="75"/>
      <c r="H62" s="775" t="s">
        <v>22</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73</v>
      </c>
      <c r="F64" s="218" t="s">
        <v>74</v>
      </c>
      <c r="G64" s="79"/>
      <c r="Q64" s="76">
        <v>20</v>
      </c>
    </row>
    <row customHeight="1" ht="21">
      <c r="A65" s="789"/>
      <c r="B65" s="101"/>
      <c r="D65" s="84"/>
      <c r="E65" s="393" t="s">
        <v>75</v>
      </c>
      <c r="F65" s="218" t="s">
        <v>76</v>
      </c>
      <c r="G65" s="79"/>
      <c r="Q65" s="76">
        <v>20</v>
      </c>
    </row>
    <row customHeight="1" ht="36.75">
      <c r="D66" s="77"/>
      <c r="E66" s="395" t="s">
        <v>77</v>
      </c>
      <c r="F66" s="1056"/>
      <c r="G66" s="75"/>
      <c r="Q66" s="76">
        <v>35</v>
      </c>
    </row>
    <row customHeight="1" ht="21">
      <c r="A67" s="789"/>
      <c r="D67" s="412"/>
      <c r="E67" s="393" t="s">
        <v>78</v>
      </c>
      <c r="F67" s="273" t="s">
        <v>79</v>
      </c>
      <c r="G67" s="79"/>
      <c r="Q67" s="76">
        <v>20</v>
      </c>
    </row>
    <row customHeight="1" ht="21">
      <c r="A68" s="789"/>
      <c r="B68" s="101"/>
      <c r="D68" s="84"/>
      <c r="E68" s="393" t="s">
        <v>80</v>
      </c>
      <c r="F68" s="273" t="s">
        <v>81</v>
      </c>
      <c r="G68" s="79"/>
      <c r="Q68" s="76">
        <v>20</v>
      </c>
    </row>
    <row customHeight="1" ht="21">
      <c r="A69" s="789"/>
      <c r="B69" s="101"/>
      <c r="D69" s="84"/>
      <c r="E69" s="393" t="s">
        <v>82</v>
      </c>
      <c r="F69" s="273" t="s">
        <v>83</v>
      </c>
      <c r="G69" s="79"/>
      <c r="Q69" s="76">
        <v>20</v>
      </c>
    </row>
    <row customHeight="1" ht="21">
      <c r="D70" s="412"/>
      <c r="E70" s="393" t="s">
        <v>84</v>
      </c>
      <c r="F70" s="2633" t="s">
        <v>85</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86</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85FD3FA-8C5C-2ADB-AE1B-0.426C68A2}"/>
    <hyperlink ref="H17" location="Титульный!H9" display="Как заполнить?" tooltip="Помощь по работе с полями отчётной формы" xr:uid="{52B27C97-FFEF-E4C6-0832-0.FE545677}"/>
    <hyperlink ref="H39" location="Титульный!H9" display="Как заполнить?" tooltip="Помощь по работе с полями отчётной формы" xr:uid="{FEE076E5-B891-A094-A676-0.51B8A6F5}"/>
    <hyperlink ref="H62" location="Титульный!H9" display="Как заполнить?" tooltip="Помощь по работе с полями отчётной формы" xr:uid="{70C1B6AE-AAC5-CB33-A342-0.55BA8E0D}"/>
    <hyperlink ref="F70" r:id="rId4" xr:uid="{A8F5CA07-6FCB-020E-DFF9-0.D56111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7446F-C1B2-7F78-8E9B-0.0704412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205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549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550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551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552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553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554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555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556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616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617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618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619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620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245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246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567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568</v>
      </c>
      <c r="P23" s="1510"/>
      <c r="Q23" s="1512"/>
      <c r="R23" s="1512"/>
      <c r="Y23" s="1509" t="s">
        <v>570</v>
      </c>
      <c r="AA23" s="1509" t="s">
        <v>571</v>
      </c>
      <c r="AB23" s="1509" t="s">
        <v>621</v>
      </c>
      <c r="AE23" s="1509" t="s">
        <v>622</v>
      </c>
      <c r="AF23" s="1509" t="s">
        <v>621</v>
      </c>
      <c r="AI23" s="1509" t="s">
        <v>623</v>
      </c>
      <c r="AJ23" s="1509" t="s">
        <v>621</v>
      </c>
      <c r="AM23" s="1509" t="s">
        <v>624</v>
      </c>
      <c r="AQ23" s="1509" t="s">
        <v>570</v>
      </c>
      <c r="AS23" s="1509" t="s">
        <v>571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"СамРЭК-Эксплуатация"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ценового и тарифного регулирования</v>
      </c>
      <c r="W30" s="2253"/>
      <c r="X30" s="2253"/>
      <c r="Y30" s="2253"/>
      <c r="Z30" s="2253"/>
      <c r="AA30" s="328"/>
      <c r="AB30" s="2253" t="str">
        <f>IF(TITLE_NAME_OR_PR_CHANGE="",IF(TITLE_NAME_OR_PR="","",TITLE_NAME_OR_PR),TITLE_NAME_OR_PR_CHANGE)</f>
        <v>Комитет ценового и тарифного регулирования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573</v>
      </c>
      <c r="T31" s="2252"/>
      <c r="U31" s="1374"/>
      <c r="V31" s="2266" t="str">
        <f>IF(TITLE_DATE_PR_CHANGE="",IF(TITLE_DATE_PR="","",TITLE_DATE_PR),TITLE_DATE_PR_CHANGE)</f>
        <v>46015</v>
      </c>
      <c r="W31" s="2266"/>
      <c r="X31" s="2266"/>
      <c r="Y31" s="2266"/>
      <c r="Z31" s="2266"/>
      <c r="AA31" s="328"/>
      <c r="AB31" s="2266" t="str">
        <f>IF(TITLE_DATE_PR_CHANGE="",IF(TITLE_DATE_PR="","",TITLE_DATE_PR),TITLE_DATE_PR_CHANGE)</f>
        <v>46015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574</v>
      </c>
      <c r="T32" s="2252"/>
      <c r="U32" s="1374"/>
      <c r="V32" s="2253" t="str">
        <f>IF(TITLE_NUMBER_PR_CHANGE="",IF(TITLE_NUMBER_PR="","",TITLE_NUMBER_PR),TITLE_NUMBER_PR_CHANGE)</f>
        <v>813</v>
      </c>
      <c r="W32" s="2253"/>
      <c r="X32" s="2253"/>
      <c r="Y32" s="2253"/>
      <c r="Z32" s="2253"/>
      <c r="AA32" s="328"/>
      <c r="AB32" s="2253" t="str">
        <f>IF(TITLE_NUMBER_PR_CHANGE="",IF(TITLE_NUMBER_PR="","",TITLE_NUMBER_PR),TITLE_NUMBER_PR_CHANGE)</f>
        <v>813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 Правительства Самарской области</v>
      </c>
      <c r="W33" s="2253"/>
      <c r="X33" s="2253"/>
      <c r="Y33" s="2253"/>
      <c r="Z33" s="2253"/>
      <c r="AA33" s="328"/>
      <c r="AB33" s="2253" t="str">
        <f>IF(TITLE_IST_PUB_CHANGE="",IF(TITLE_IST_PUB="","",TITLE_IST_PUB),TITLE_IST_PUB_CHANGE)</f>
        <v>Сайт Правительства Самарской области</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573</v>
      </c>
      <c r="T35" s="2252"/>
      <c r="U35" s="1374"/>
      <c r="V35" s="2266" t="str">
        <f>IF(TITLE_DATE_PR_CHANGE="",IF(TITLE_DATE_PR="","",TITLE_DATE_PR),TITLE_DATE_PR_CHANGE)</f>
        <v>46015</v>
      </c>
      <c r="W35" s="2266"/>
      <c r="X35" s="2266"/>
      <c r="Y35" s="2266"/>
      <c r="Z35" s="2266"/>
      <c r="AA35" s="328"/>
      <c r="AB35" s="2266" t="str">
        <f>IF(TITLE_DATE_PR_CHANGE="",IF(TITLE_DATE_PR="","",TITLE_DATE_PR),TITLE_DATE_PR_CHANGE)</f>
        <v>46015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574</v>
      </c>
      <c r="T36" s="2252"/>
      <c r="U36" s="1374"/>
      <c r="V36" s="2253" t="str">
        <f>IF(TITLE_NUMBER_PR_CHANGE="",IF(TITLE_NUMBER_PR="","",TITLE_NUMBER_PR),TITLE_NUMBER_PR_CHANGE)</f>
        <v>813</v>
      </c>
      <c r="W36" s="2253"/>
      <c r="X36" s="2253"/>
      <c r="Y36" s="2253"/>
      <c r="Z36" s="2253"/>
      <c r="AA36" s="328"/>
      <c r="AB36" s="2253" t="str">
        <f>IF(TITLE_NUMBER_PR_CHANGE="",IF(TITLE_NUMBER_PR="","",TITLE_NUMBER_PR),TITLE_NUMBER_PR_CHANGE)</f>
        <v>813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577</v>
      </c>
      <c r="AB37" s="328"/>
      <c r="AC37" s="328"/>
      <c r="AD37" s="328"/>
      <c r="AE37" s="328"/>
      <c r="AF37" s="328"/>
      <c r="AG37" s="328"/>
      <c r="AH37" s="328"/>
      <c r="AI37" s="328"/>
      <c r="AJ37" s="328"/>
      <c r="AK37" s="328"/>
      <c r="AL37" s="328"/>
      <c r="AM37" s="328"/>
      <c r="AN37" s="328"/>
      <c r="AO37" s="328"/>
      <c r="AP37" s="328"/>
      <c r="AQ37" s="328"/>
      <c r="AR37" s="328"/>
      <c r="AS37" s="280" t="s">
        <v>577</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453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454</v>
      </c>
      <c r="BA39" s="1157">
        <v>14</v>
      </c>
    </row>
    <row customHeight="1" ht="15">
      <c r="Q40" s="293"/>
      <c r="R40" s="378"/>
      <c r="S40" s="2275" t="s">
        <v>92</v>
      </c>
      <c r="T40" s="2211" t="s">
        <v>625</v>
      </c>
      <c r="U40" s="303"/>
      <c r="V40" s="2277"/>
      <c r="W40" s="2277"/>
      <c r="X40" s="2277"/>
      <c r="Y40" s="2277"/>
      <c r="Z40" s="2278"/>
      <c r="AA40" s="2338" t="s">
        <v>580</v>
      </c>
      <c r="AB40" s="2330" t="s">
        <v>626</v>
      </c>
      <c r="AC40" s="2293"/>
      <c r="AD40" s="2293"/>
      <c r="AE40" s="2331"/>
      <c r="AF40" s="2293" t="s">
        <v>627</v>
      </c>
      <c r="AG40" s="2293"/>
      <c r="AH40" s="2293"/>
      <c r="AI40" s="2331"/>
      <c r="AJ40" s="2330" t="s">
        <v>628</v>
      </c>
      <c r="AK40" s="2293"/>
      <c r="AL40" s="2293"/>
      <c r="AM40" s="2331"/>
      <c r="AN40" s="2330" t="s">
        <v>579</v>
      </c>
      <c r="AO40" s="2293"/>
      <c r="AP40" s="2277"/>
      <c r="AQ40" s="2277"/>
      <c r="AR40" s="2278"/>
      <c r="AS40" s="2279" t="s">
        <v>580</v>
      </c>
      <c r="AT40" s="2282" t="s">
        <v>582</v>
      </c>
      <c r="AU40" s="2129"/>
      <c r="BA40" s="1157">
        <v>14</v>
      </c>
    </row>
    <row customHeight="1" ht="36">
      <c r="Q41" s="293"/>
      <c r="R41" s="378"/>
      <c r="S41" s="2275"/>
      <c r="T41" s="2211"/>
      <c r="U41" s="1033"/>
      <c r="V41" s="2129" t="s">
        <v>629</v>
      </c>
      <c r="W41" s="2129"/>
      <c r="X41" s="2296" t="s">
        <v>586</v>
      </c>
      <c r="Y41" s="2315"/>
      <c r="Z41" s="2316"/>
      <c r="AA41" s="2339"/>
      <c r="AB41" s="2332"/>
      <c r="AC41" s="2333"/>
      <c r="AD41" s="2333"/>
      <c r="AE41" s="2334"/>
      <c r="AF41" s="2333"/>
      <c r="AG41" s="2333"/>
      <c r="AH41" s="2333"/>
      <c r="AI41" s="2334"/>
      <c r="AJ41" s="2332"/>
      <c r="AK41" s="2333"/>
      <c r="AL41" s="2333"/>
      <c r="AM41" s="2333"/>
      <c r="AN41" s="2129" t="s">
        <v>629</v>
      </c>
      <c r="AO41" s="2129"/>
      <c r="AP41" s="2315" t="s">
        <v>586</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217</v>
      </c>
      <c r="C43" s="1372" t="s">
        <v>218</v>
      </c>
      <c r="D43" s="1372" t="s">
        <v>219</v>
      </c>
      <c r="E43" s="1366" t="s">
        <v>587</v>
      </c>
      <c r="F43" s="1366" t="s">
        <v>588</v>
      </c>
      <c r="G43" s="1366" t="s">
        <v>589</v>
      </c>
      <c r="H43" s="1366" t="s">
        <v>590</v>
      </c>
      <c r="I43" s="1366" t="s">
        <v>591</v>
      </c>
      <c r="J43" s="1366" t="s">
        <v>592</v>
      </c>
      <c r="K43" s="1366" t="s">
        <v>593</v>
      </c>
      <c r="L43" s="1366" t="s">
        <v>568</v>
      </c>
      <c r="Q43" s="293"/>
      <c r="R43" s="378"/>
      <c r="S43" s="2275"/>
      <c r="T43" s="2211"/>
      <c r="U43" s="304"/>
      <c r="V43" s="1332" t="s">
        <v>630</v>
      </c>
      <c r="W43" s="1332" t="s">
        <v>631</v>
      </c>
      <c r="X43" s="1340" t="s">
        <v>596</v>
      </c>
      <c r="Y43" s="2272" t="s">
        <v>597</v>
      </c>
      <c r="Z43" s="2273"/>
      <c r="AA43" s="2340"/>
      <c r="AB43" s="2335"/>
      <c r="AC43" s="2336"/>
      <c r="AD43" s="2336"/>
      <c r="AE43" s="2337"/>
      <c r="AF43" s="2336"/>
      <c r="AG43" s="2336"/>
      <c r="AH43" s="2336"/>
      <c r="AI43" s="2337"/>
      <c r="AJ43" s="2335"/>
      <c r="AK43" s="2336"/>
      <c r="AL43" s="2336"/>
      <c r="AM43" s="2337"/>
      <c r="AN43" s="1862" t="s">
        <v>630</v>
      </c>
      <c r="AO43" s="1862" t="s">
        <v>631</v>
      </c>
      <c r="AP43" s="1340" t="s">
        <v>596</v>
      </c>
      <c r="AQ43" s="2272" t="s">
        <v>597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194</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353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205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1.75">
      <c r="A46" s="1365" t="s">
        <v>353</v>
      </c>
      <c r="B46" s="1365" t="s">
        <v>354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550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551</v>
      </c>
      <c r="AW46" s="502"/>
      <c r="AX46" s="502" t="str">
        <f>IF(T46="","",T46)</f>
        <v>Территория действия тарифа</v>
      </c>
      <c r="AY46" s="502"/>
      <c r="AZ46" s="502"/>
      <c r="BA46" s="1157">
        <v>21</v>
      </c>
    </row>
    <row customHeight="1" ht="24">
      <c r="A47" s="1365" t="s">
        <v>353</v>
      </c>
      <c r="B47" s="1365" t="s">
        <v>354</v>
      </c>
      <c r="C47" s="1365" t="s">
        <v>355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552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553</v>
      </c>
      <c r="AW47" s="502"/>
      <c r="AX47" s="502" t="str">
        <f>IF(T47="","",T47)</f>
        <v>Наименование системы теплоснабжения </v>
      </c>
      <c r="AY47" s="502"/>
      <c r="AZ47" s="502"/>
      <c r="BA47" s="1157">
        <v>23</v>
      </c>
    </row>
    <row customHeight="1" ht="21">
      <c r="A48" s="1365" t="s">
        <v>353</v>
      </c>
      <c r="B48" s="1365" t="s">
        <v>354</v>
      </c>
      <c r="C48" s="1365" t="s">
        <v>355</v>
      </c>
      <c r="D48" s="1365" t="s">
        <v>356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554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555</v>
      </c>
      <c r="AW48" s="502"/>
      <c r="AX48" s="502" t="str">
        <f>IF(T48="","",T48)</f>
        <v>Источник тепловой энергии  </v>
      </c>
      <c r="AY48" s="502"/>
      <c r="AZ48" s="502"/>
      <c r="BA48" s="1157">
        <v>20</v>
      </c>
    </row>
    <row s="1644" customFormat="1" customHeight="1" ht="0.75">
      <c r="A49" s="1345" t="s">
        <v>353</v>
      </c>
      <c r="B49" s="1345" t="s">
        <v>354</v>
      </c>
      <c r="C49" s="1345" t="s">
        <v>355</v>
      </c>
      <c r="D49" s="1345" t="s">
        <v>356</v>
      </c>
      <c r="E49" s="2261"/>
      <c r="F49" s="2261"/>
      <c r="G49" s="2261"/>
      <c r="H49" s="2261"/>
      <c r="I49" s="2258" t="str">
        <f>S48&amp;".1"</f>
        <v>....1</v>
      </c>
      <c r="J49" s="1345"/>
      <c r="K49" s="1345"/>
      <c r="L49" s="1348" t="s">
        <v>556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353</v>
      </c>
      <c r="B50" s="1345" t="s">
        <v>354</v>
      </c>
      <c r="C50" s="1345" t="s">
        <v>355</v>
      </c>
      <c r="D50" s="1345" t="s">
        <v>356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353</v>
      </c>
      <c r="B51" s="1365" t="s">
        <v>354</v>
      </c>
      <c r="C51" s="1365" t="s">
        <v>355</v>
      </c>
      <c r="D51" s="1365" t="s">
        <v>356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632</v>
      </c>
      <c r="AV51" s="513">
        <f>STRCHECKDATE(V54:AT54)</f>
      </c>
      <c r="AW51" s="502"/>
      <c r="AX51" s="502" t="str">
        <f>IF(T51="","",T51)</f>
        <v/>
      </c>
      <c r="AY51" s="502"/>
      <c r="AZ51" s="502"/>
      <c r="BA51" s="1157">
        <v>21</v>
      </c>
    </row>
    <row customHeight="1" ht="11.25">
      <c r="A52" s="1365" t="s">
        <v>353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617</v>
      </c>
      <c r="AN52" s="1395"/>
      <c r="AO52" s="1498"/>
      <c r="AP52" s="1395"/>
      <c r="AQ52" s="1395"/>
      <c r="AR52" s="1395"/>
      <c r="AS52" s="1395"/>
      <c r="AT52" s="1392"/>
      <c r="AU52" s="2256"/>
      <c r="AW52" s="502"/>
      <c r="AX52" s="502"/>
      <c r="AY52" s="502"/>
      <c r="AZ52" s="502"/>
      <c r="BA52" s="1157">
        <v>11</v>
      </c>
    </row>
    <row customHeight="1" ht="11.25">
      <c r="A53" s="1365" t="s">
        <v>353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618</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353</v>
      </c>
      <c r="B54" s="1365" t="s">
        <v>354</v>
      </c>
      <c r="C54" s="1365" t="s">
        <v>355</v>
      </c>
      <c r="D54" s="1365" t="s">
        <v>356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619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353</v>
      </c>
      <c r="B55" s="1365" t="s">
        <v>354</v>
      </c>
      <c r="C55" s="1365" t="s">
        <v>355</v>
      </c>
      <c r="D55" s="1365" t="s">
        <v>356</v>
      </c>
      <c r="E55" s="2261"/>
      <c r="F55" s="2261"/>
      <c r="G55" s="2261"/>
      <c r="H55" s="2261"/>
      <c r="I55" s="2288"/>
      <c r="J55" s="2258"/>
      <c r="K55" s="1365"/>
      <c r="L55" s="1366"/>
      <c r="P55" s="2259"/>
      <c r="Q55" s="2259"/>
      <c r="R55" s="358"/>
      <c r="S55" s="1280"/>
      <c r="T55" s="289" t="s">
        <v>620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353</v>
      </c>
      <c r="B56" s="1345" t="s">
        <v>354</v>
      </c>
      <c r="C56" s="1345" t="s">
        <v>355</v>
      </c>
      <c r="D56" s="1345" t="s">
        <v>356</v>
      </c>
      <c r="E56" s="2261"/>
      <c r="F56" s="2261"/>
      <c r="G56" s="2261"/>
      <c r="H56" s="2261"/>
      <c r="I56" s="2258"/>
      <c r="J56" s="1345"/>
      <c r="K56" s="1345"/>
      <c r="L56" s="1348"/>
      <c r="M56" s="512"/>
      <c r="N56" s="512"/>
      <c r="O56" s="512"/>
      <c r="P56" s="2259"/>
      <c r="Q56" s="1333"/>
      <c r="R56" s="358"/>
      <c r="S56" s="1388"/>
      <c r="T56" s="1389" t="s">
        <v>565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353</v>
      </c>
      <c r="B57" s="1345" t="s">
        <v>354</v>
      </c>
      <c r="C57" s="1345" t="s">
        <v>355</v>
      </c>
      <c r="D57" s="1345" t="s">
        <v>356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353</v>
      </c>
      <c r="B58" s="1345" t="s">
        <v>354</v>
      </c>
      <c r="C58" s="1345" t="s">
        <v>355</v>
      </c>
      <c r="D58" s="1316"/>
      <c r="E58" s="2261"/>
      <c r="F58" s="2261"/>
      <c r="G58" s="2260"/>
      <c r="H58" s="1316"/>
      <c r="I58" s="1316"/>
      <c r="J58" s="1316"/>
      <c r="K58" s="1316"/>
      <c r="L58" s="1341"/>
      <c r="M58" s="1317"/>
      <c r="N58" s="1317"/>
      <c r="P58" s="1318"/>
      <c r="Q58" s="1319"/>
      <c r="R58" s="1318"/>
      <c r="S58" s="1324"/>
      <c r="T58" s="1327" t="s">
        <v>244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353</v>
      </c>
      <c r="B59" s="1345" t="s">
        <v>354</v>
      </c>
      <c r="C59" s="1316"/>
      <c r="D59" s="1316"/>
      <c r="E59" s="2261"/>
      <c r="F59" s="2260"/>
      <c r="G59" s="1316"/>
      <c r="H59" s="1316"/>
      <c r="I59" s="1316"/>
      <c r="J59" s="1316"/>
      <c r="K59" s="1316"/>
      <c r="L59" s="1341"/>
      <c r="M59" s="1323"/>
      <c r="N59" s="1323"/>
      <c r="P59" s="1318"/>
      <c r="Q59" s="1319"/>
      <c r="R59" s="1318"/>
      <c r="S59" s="1324"/>
      <c r="T59" s="1327" t="s">
        <v>245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353</v>
      </c>
      <c r="B60" s="1345"/>
      <c r="C60" s="1345"/>
      <c r="D60" s="1345"/>
      <c r="E60" s="2261"/>
      <c r="F60" s="1345"/>
      <c r="G60" s="1345"/>
      <c r="H60" s="1345"/>
      <c r="I60" s="1345"/>
      <c r="J60" s="1345"/>
      <c r="K60" s="1345"/>
      <c r="L60" s="1348"/>
      <c r="M60" s="1323"/>
      <c r="N60" s="1323"/>
      <c r="O60" s="520"/>
      <c r="P60" s="382"/>
      <c r="Q60" s="1346"/>
      <c r="R60" s="382"/>
      <c r="S60" s="1324"/>
      <c r="T60" s="1327" t="s">
        <v>246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353</v>
      </c>
      <c r="B61" s="1345"/>
      <c r="C61" s="1345"/>
      <c r="D61" s="1345"/>
      <c r="E61" s="2260"/>
      <c r="F61" s="1345"/>
      <c r="G61" s="1345"/>
      <c r="H61" s="1345"/>
      <c r="I61" s="1345"/>
      <c r="J61" s="1345"/>
      <c r="K61" s="1345"/>
      <c r="L61" s="1348"/>
      <c r="M61" s="1323"/>
      <c r="N61" s="1323"/>
      <c r="O61" s="520"/>
      <c r="P61" s="382"/>
      <c r="Q61" s="1346"/>
      <c r="R61" s="382"/>
      <c r="S61" s="1324"/>
      <c r="T61" s="1327" t="s">
        <v>246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315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86</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0715F-5994-9C78-B6E6-0.9014EF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205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550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551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633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634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635</v>
      </c>
      <c r="U5" s="302"/>
      <c r="V5" s="2352"/>
      <c r="W5" s="2353"/>
      <c r="X5" s="2353"/>
      <c r="Y5" s="2353"/>
      <c r="Z5" s="2353"/>
      <c r="AA5" s="2353"/>
      <c r="AB5" s="2354"/>
      <c r="AC5" s="2355"/>
      <c r="AD5" s="2356"/>
      <c r="AE5" s="2356"/>
      <c r="AF5" s="2356"/>
      <c r="AG5" s="2356"/>
      <c r="AH5" s="2356"/>
      <c r="AI5" s="2356"/>
      <c r="AJ5" s="2357"/>
      <c r="AK5" s="1260" t="s">
        <v>636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559</v>
      </c>
      <c r="P6" s="2259"/>
      <c r="Q6" s="2259">
        <v>1</v>
      </c>
      <c r="R6" s="359"/>
      <c r="S6" s="1427">
        <f>$J6</f>
      </c>
      <c r="T6" s="288" t="s">
        <v>560</v>
      </c>
      <c r="U6" s="302"/>
      <c r="V6" s="2247"/>
      <c r="W6" s="2248"/>
      <c r="X6" s="2248"/>
      <c r="Y6" s="2248"/>
      <c r="Z6" s="2248"/>
      <c r="AA6" s="2248"/>
      <c r="AB6" s="2249"/>
      <c r="AC6" s="2247"/>
      <c r="AD6" s="2248"/>
      <c r="AE6" s="2248"/>
      <c r="AF6" s="2248"/>
      <c r="AG6" s="2248"/>
      <c r="AH6" s="2248"/>
      <c r="AI6" s="2248"/>
      <c r="AJ6" s="2249"/>
      <c r="AK6" s="1309" t="s">
        <v>637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638</v>
      </c>
      <c r="U9" s="369"/>
      <c r="V9" s="369"/>
      <c r="W9" s="369"/>
      <c r="X9" s="369"/>
      <c r="Y9" s="369"/>
      <c r="Z9" s="369"/>
      <c r="AA9" s="369"/>
      <c r="AB9" s="369"/>
      <c r="AC9" s="369"/>
      <c r="AD9" s="369"/>
      <c r="AE9" s="369"/>
      <c r="AF9" s="369"/>
      <c r="AG9" s="369"/>
      <c r="AH9" s="369"/>
      <c r="AI9" s="369"/>
      <c r="AJ9" s="369"/>
      <c r="AK9" s="1260" t="s">
        <v>639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565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640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567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568</v>
      </c>
      <c r="P20" s="1364"/>
      <c r="Q20" s="1444"/>
      <c r="R20" s="1444"/>
      <c r="S20" s="731"/>
      <c r="T20" s="1162" t="s">
        <v>569</v>
      </c>
      <c r="Z20" s="188" t="s">
        <v>570</v>
      </c>
      <c r="AB20" s="188" t="s">
        <v>571</v>
      </c>
      <c r="AC20" s="1162" t="s">
        <v>569</v>
      </c>
      <c r="AG20" s="188" t="s">
        <v>572</v>
      </c>
      <c r="AI20" s="188" t="s">
        <v>571</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2253"/>
      <c r="AB27" s="328"/>
      <c r="AC27" s="2253" t="str">
        <f>IF(TITLE_NAME_OR_PR_CHANGE="",IF(TITLE_NAME_OR_PR="","",TITLE_NAME_OR_PR),TITLE_NAME_OR_PR_CHANGE)</f>
        <v>Комитет ценового и тарифного регулирования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573</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574</v>
      </c>
      <c r="T29" s="2252"/>
      <c r="U29" s="1374"/>
      <c r="V29" s="2253" t="str">
        <f>IF(TITLE_NUMBER_PR_CHANGE="",IF(TITLE_NUMBER_PR="","",TITLE_NUMBER_PR),TITLE_NUMBER_PR_CHANGE)</f>
        <v>813</v>
      </c>
      <c r="W29" s="2253"/>
      <c r="X29" s="2253"/>
      <c r="Y29" s="2253"/>
      <c r="Z29" s="2253"/>
      <c r="AA29" s="2253"/>
      <c r="AB29" s="328"/>
      <c r="AC29" s="2253" t="str">
        <f>IF(TITLE_NUMBER_PR_CHANGE="",IF(TITLE_NUMBER_PR="","",TITLE_NUMBER_PR),TITLE_NUMBER_PR_CHANGE)</f>
        <v>813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575</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576</v>
      </c>
      <c r="T33" s="2252"/>
      <c r="U33" s="1374"/>
      <c r="V33" s="2253" t="str">
        <f>IF(TITLE_NUMBER_PR_CHANGE="",IF(TITLE_NUMBER_PR="","",TITLE_NUMBER_PR),TITLE_NUMBER_PR_CHANGE)</f>
        <v>813</v>
      </c>
      <c r="W33" s="2253"/>
      <c r="X33" s="2253"/>
      <c r="Y33" s="2253"/>
      <c r="Z33" s="2253"/>
      <c r="AA33" s="2253"/>
      <c r="AB33" s="328"/>
      <c r="AC33" s="2253" t="str">
        <f>IF(TITLE_NUMBER_PR_CHANGE="",IF(TITLE_NUMBER_PR="","",TITLE_NUMBER_PR),TITLE_NUMBER_PR_CHANGE)</f>
        <v>813</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577</v>
      </c>
      <c r="AC34" s="328"/>
      <c r="AD34" s="328"/>
      <c r="AE34" s="328"/>
      <c r="AF34" s="328"/>
      <c r="AG34" s="328"/>
      <c r="AH34" s="328"/>
      <c r="AI34" s="280" t="s">
        <v>577</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453</v>
      </c>
      <c r="T36" s="2129"/>
      <c r="U36" s="2129"/>
      <c r="V36" s="2129"/>
      <c r="W36" s="2129"/>
      <c r="X36" s="2129"/>
      <c r="Y36" s="2129"/>
      <c r="Z36" s="2129"/>
      <c r="AA36" s="2129"/>
      <c r="AB36" s="2129"/>
      <c r="AC36" s="2129"/>
      <c r="AD36" s="2129"/>
      <c r="AE36" s="2129"/>
      <c r="AF36" s="2129"/>
      <c r="AG36" s="2129"/>
      <c r="AH36" s="2129"/>
      <c r="AI36" s="2129"/>
      <c r="AJ36" s="2129"/>
      <c r="AK36" s="2129" t="s">
        <v>454</v>
      </c>
      <c r="AQ36" s="1157">
        <v>14</v>
      </c>
    </row>
    <row customHeight="1" ht="15">
      <c r="Q37" s="378"/>
      <c r="R37" s="378"/>
      <c r="S37" s="2275" t="s">
        <v>92</v>
      </c>
      <c r="T37" s="2211" t="s">
        <v>578</v>
      </c>
      <c r="U37" s="303"/>
      <c r="V37" s="2276" t="s">
        <v>579</v>
      </c>
      <c r="W37" s="2277"/>
      <c r="X37" s="2277"/>
      <c r="Y37" s="2277"/>
      <c r="Z37" s="2277"/>
      <c r="AA37" s="2278"/>
      <c r="AB37" s="2279" t="s">
        <v>580</v>
      </c>
      <c r="AC37" s="2276" t="s">
        <v>579</v>
      </c>
      <c r="AD37" s="2277"/>
      <c r="AE37" s="2277"/>
      <c r="AF37" s="2277"/>
      <c r="AG37" s="2277"/>
      <c r="AH37" s="2278"/>
      <c r="AI37" s="2279" t="s">
        <v>581</v>
      </c>
      <c r="AJ37" s="2282" t="s">
        <v>582</v>
      </c>
      <c r="AK37" s="2129"/>
      <c r="AQ37" s="1157">
        <v>14</v>
      </c>
    </row>
    <row customHeight="1" ht="36">
      <c r="Q38" s="378"/>
      <c r="R38" s="378"/>
      <c r="S38" s="2275"/>
      <c r="T38" s="2211"/>
      <c r="U38" s="1033"/>
      <c r="V38" s="1354" t="s">
        <v>641</v>
      </c>
      <c r="W38" s="2264" t="s">
        <v>585</v>
      </c>
      <c r="X38" s="2265"/>
      <c r="Y38" s="2264" t="s">
        <v>586</v>
      </c>
      <c r="Z38" s="2271"/>
      <c r="AA38" s="2265"/>
      <c r="AB38" s="2280"/>
      <c r="AC38" s="1354" t="s">
        <v>641</v>
      </c>
      <c r="AD38" s="2264" t="s">
        <v>585</v>
      </c>
      <c r="AE38" s="2265"/>
      <c r="AF38" s="2264" t="s">
        <v>586</v>
      </c>
      <c r="AG38" s="2271"/>
      <c r="AH38" s="2265"/>
      <c r="AI38" s="2280"/>
      <c r="AJ38" s="2283"/>
      <c r="AK38" s="2129"/>
      <c r="AQ38" s="1157">
        <v>34</v>
      </c>
    </row>
    <row customHeight="1" ht="36">
      <c r="A39" s="1372"/>
      <c r="B39" s="1372" t="s">
        <v>217</v>
      </c>
      <c r="C39" s="1372" t="s">
        <v>218</v>
      </c>
      <c r="D39" s="1372" t="s">
        <v>219</v>
      </c>
      <c r="E39" s="1366" t="s">
        <v>587</v>
      </c>
      <c r="F39" s="1366" t="s">
        <v>588</v>
      </c>
      <c r="G39" s="1366" t="s">
        <v>589</v>
      </c>
      <c r="H39" s="1366"/>
      <c r="I39" s="1366" t="s">
        <v>642</v>
      </c>
      <c r="J39" s="1366" t="s">
        <v>592</v>
      </c>
      <c r="K39" s="1366" t="s">
        <v>643</v>
      </c>
      <c r="L39" s="1366" t="s">
        <v>568</v>
      </c>
      <c r="Q39" s="378"/>
      <c r="R39" s="378"/>
      <c r="S39" s="2275"/>
      <c r="T39" s="2211"/>
      <c r="U39" s="304"/>
      <c r="V39" s="1354" t="s">
        <v>644</v>
      </c>
      <c r="W39" s="1224" t="s">
        <v>645</v>
      </c>
      <c r="X39" s="1224" t="s">
        <v>646</v>
      </c>
      <c r="Y39" s="1359" t="s">
        <v>596</v>
      </c>
      <c r="Z39" s="2272" t="s">
        <v>597</v>
      </c>
      <c r="AA39" s="2273"/>
      <c r="AB39" s="2281"/>
      <c r="AC39" s="1354" t="s">
        <v>644</v>
      </c>
      <c r="AD39" s="1224" t="s">
        <v>645</v>
      </c>
      <c r="AE39" s="1224" t="s">
        <v>646</v>
      </c>
      <c r="AF39" s="1359" t="s">
        <v>596</v>
      </c>
      <c r="AG39" s="2272" t="s">
        <v>597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194</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379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205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379</v>
      </c>
      <c r="B42" s="1365" t="s">
        <v>380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550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551</v>
      </c>
      <c r="AM42" s="502"/>
      <c r="AN42" s="502" t="str">
        <f>IF(T42="","",T42)</f>
        <v>Территория действия тарифа</v>
      </c>
      <c r="AO42" s="502"/>
      <c r="AP42" s="502"/>
      <c r="AQ42" s="1157">
        <v>23</v>
      </c>
    </row>
    <row customHeight="1" ht="24">
      <c r="A43" s="1365" t="s">
        <v>379</v>
      </c>
      <c r="B43" s="1365" t="s">
        <v>380</v>
      </c>
      <c r="C43" s="1365" t="s">
        <v>381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633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634</v>
      </c>
      <c r="AM43" s="502"/>
      <c r="AN43" s="502" t="str">
        <f>IF(T43="","",T43)</f>
        <v>Наименование централизованной системы холодного водоснабжения</v>
      </c>
      <c r="AO43" s="502"/>
      <c r="AP43" s="502"/>
      <c r="AQ43" s="1157">
        <v>23</v>
      </c>
    </row>
    <row customHeight="1" ht="24">
      <c r="A44" s="1365" t="s">
        <v>379</v>
      </c>
      <c r="B44" s="1365" t="s">
        <v>380</v>
      </c>
      <c r="C44" s="1365" t="s">
        <v>381</v>
      </c>
      <c r="D44" s="1365" t="s">
        <v>647</v>
      </c>
      <c r="E44" s="2261"/>
      <c r="F44" s="2261"/>
      <c r="G44" s="2261"/>
      <c r="H44" s="2261"/>
      <c r="I44" s="2258" t="str">
        <f>S43&amp;".1"</f>
        <v>...1</v>
      </c>
      <c r="J44" s="1365"/>
      <c r="K44" s="1365"/>
      <c r="L44" s="1366"/>
      <c r="P44" s="2259">
        <v>1</v>
      </c>
      <c r="Q44" s="1356"/>
      <c r="R44" s="358"/>
      <c r="S44" s="1360" t="str">
        <f>$I44</f>
        <v>...1</v>
      </c>
      <c r="T44" s="287" t="s">
        <v>635</v>
      </c>
      <c r="U44" s="302"/>
      <c r="V44" s="2352"/>
      <c r="W44" s="2353"/>
      <c r="X44" s="2353"/>
      <c r="Y44" s="2353"/>
      <c r="Z44" s="2353"/>
      <c r="AA44" s="2353"/>
      <c r="AB44" s="2354"/>
      <c r="AC44" s="2355"/>
      <c r="AD44" s="2356"/>
      <c r="AE44" s="2356"/>
      <c r="AF44" s="2356"/>
      <c r="AG44" s="2356"/>
      <c r="AH44" s="2356"/>
      <c r="AI44" s="2356"/>
      <c r="AJ44" s="2357"/>
      <c r="AK44" s="1260" t="s">
        <v>636</v>
      </c>
      <c r="AM44" s="502"/>
      <c r="AN44" s="502" t="str">
        <f>IF(T44="","",T44)</f>
        <v>Наименование признака дифференциации</v>
      </c>
      <c r="AO44" s="502"/>
      <c r="AP44" s="502"/>
      <c r="AQ44" s="1157">
        <v>23</v>
      </c>
    </row>
    <row customHeight="1" ht="24">
      <c r="A45" s="1365" t="s">
        <v>379</v>
      </c>
      <c r="B45" s="1365" t="s">
        <v>380</v>
      </c>
      <c r="C45" s="1365" t="s">
        <v>381</v>
      </c>
      <c r="D45" s="1365" t="s">
        <v>647</v>
      </c>
      <c r="E45" s="2261"/>
      <c r="F45" s="2261"/>
      <c r="G45" s="2261"/>
      <c r="H45" s="2261"/>
      <c r="I45" s="2288"/>
      <c r="J45" s="2258" t="str">
        <f>I44&amp;".1"</f>
        <v>...1.1</v>
      </c>
      <c r="K45" s="1365"/>
      <c r="L45" s="1366" t="s">
        <v>559</v>
      </c>
      <c r="P45" s="2259"/>
      <c r="Q45" s="2259">
        <v>1</v>
      </c>
      <c r="R45" s="359"/>
      <c r="S45" s="1360" t="str">
        <f>$J45</f>
        <v>...1.1</v>
      </c>
      <c r="T45" s="288" t="s">
        <v>560</v>
      </c>
      <c r="U45" s="302"/>
      <c r="V45" s="2247"/>
      <c r="W45" s="2248"/>
      <c r="X45" s="2248"/>
      <c r="Y45" s="2248"/>
      <c r="Z45" s="2248"/>
      <c r="AA45" s="2248"/>
      <c r="AB45" s="2249"/>
      <c r="AC45" s="2247"/>
      <c r="AD45" s="2248"/>
      <c r="AE45" s="2248"/>
      <c r="AF45" s="2248"/>
      <c r="AG45" s="2248"/>
      <c r="AH45" s="2248"/>
      <c r="AI45" s="2248"/>
      <c r="AJ45" s="2249"/>
      <c r="AK45" s="1309" t="s">
        <v>637</v>
      </c>
      <c r="AM45" s="502"/>
      <c r="AN45" s="502" t="str">
        <f>IF(T45="","",T45)</f>
        <v>Группа потребителей</v>
      </c>
      <c r="AO45" s="502"/>
      <c r="AP45" s="502"/>
      <c r="AQ45" s="1157">
        <v>23</v>
      </c>
    </row>
    <row customHeight="1" ht="24">
      <c r="A46" s="1365" t="s">
        <v>379</v>
      </c>
      <c r="B46" s="1365" t="s">
        <v>380</v>
      </c>
      <c r="C46" s="1365" t="s">
        <v>381</v>
      </c>
      <c r="D46" s="1365" t="s">
        <v>647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379</v>
      </c>
      <c r="B47" s="1365" t="s">
        <v>380</v>
      </c>
      <c r="C47" s="1365" t="s">
        <v>381</v>
      </c>
      <c r="D47" s="1365" t="s">
        <v>647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379</v>
      </c>
      <c r="B48" s="1365" t="s">
        <v>380</v>
      </c>
      <c r="C48" s="1365" t="s">
        <v>381</v>
      </c>
      <c r="D48" s="1365" t="s">
        <v>647</v>
      </c>
      <c r="E48" s="2261"/>
      <c r="F48" s="2261"/>
      <c r="G48" s="2261"/>
      <c r="H48" s="2261"/>
      <c r="I48" s="2288"/>
      <c r="J48" s="2258"/>
      <c r="K48" s="1365"/>
      <c r="L48" s="1366"/>
      <c r="P48" s="2259"/>
      <c r="Q48" s="2259"/>
      <c r="R48" s="358"/>
      <c r="S48" s="1280"/>
      <c r="T48" s="289" t="s">
        <v>638</v>
      </c>
      <c r="U48" s="369"/>
      <c r="V48" s="369"/>
      <c r="W48" s="369"/>
      <c r="X48" s="369"/>
      <c r="Y48" s="369"/>
      <c r="Z48" s="369"/>
      <c r="AA48" s="369"/>
      <c r="AB48" s="369"/>
      <c r="AC48" s="369"/>
      <c r="AD48" s="369"/>
      <c r="AE48" s="369"/>
      <c r="AF48" s="369"/>
      <c r="AG48" s="369"/>
      <c r="AH48" s="369"/>
      <c r="AI48" s="369"/>
      <c r="AJ48" s="369"/>
      <c r="AK48" s="1260" t="s">
        <v>639</v>
      </c>
      <c r="AM48" s="502"/>
      <c r="AN48" s="502" t="str">
        <f>IF(T48="","",T48)</f>
        <v>Добавить значение признака дифференциации</v>
      </c>
      <c r="AO48" s="502"/>
      <c r="AP48" s="502"/>
      <c r="AQ48" s="1157">
        <v>20</v>
      </c>
    </row>
    <row customHeight="1" ht="21.75">
      <c r="A49" s="1365" t="s">
        <v>379</v>
      </c>
      <c r="B49" s="1365" t="s">
        <v>380</v>
      </c>
      <c r="C49" s="1365" t="s">
        <v>381</v>
      </c>
      <c r="D49" s="1365" t="s">
        <v>647</v>
      </c>
      <c r="E49" s="2261"/>
      <c r="F49" s="2261"/>
      <c r="G49" s="2261"/>
      <c r="H49" s="2261"/>
      <c r="I49" s="2258"/>
      <c r="J49" s="1365"/>
      <c r="K49" s="1365"/>
      <c r="L49" s="1366"/>
      <c r="P49" s="2259"/>
      <c r="Q49" s="1356"/>
      <c r="R49" s="358"/>
      <c r="S49" s="1280"/>
      <c r="T49" s="367" t="s">
        <v>565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379</v>
      </c>
      <c r="B50" s="1365" t="s">
        <v>380</v>
      </c>
      <c r="C50" s="1365" t="s">
        <v>381</v>
      </c>
      <c r="D50" s="1365" t="s">
        <v>647</v>
      </c>
      <c r="E50" s="2261"/>
      <c r="F50" s="2261"/>
      <c r="G50" s="2261"/>
      <c r="H50" s="2260"/>
      <c r="I50" s="1365"/>
      <c r="J50" s="1365"/>
      <c r="K50" s="1365"/>
      <c r="L50" s="1366"/>
      <c r="M50" s="1367"/>
      <c r="N50" s="1367"/>
      <c r="O50" s="539"/>
      <c r="P50" s="362"/>
      <c r="Q50" s="377"/>
      <c r="R50" s="357"/>
      <c r="S50" s="1280"/>
      <c r="T50" s="374" t="s">
        <v>640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379</v>
      </c>
      <c r="B51" s="1345" t="s">
        <v>380</v>
      </c>
      <c r="C51" s="1316"/>
      <c r="D51" s="1316"/>
      <c r="E51" s="2261"/>
      <c r="F51" s="2260"/>
      <c r="G51" s="1316"/>
      <c r="H51" s="1316"/>
      <c r="I51" s="1316"/>
      <c r="J51" s="1316"/>
      <c r="K51" s="1316"/>
      <c r="L51" s="1428"/>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379</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315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36369-B6C8-105D-BA7A-0.154DCE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205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550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551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633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634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635</v>
      </c>
      <c r="U5" s="302"/>
      <c r="V5" s="2352"/>
      <c r="W5" s="2353"/>
      <c r="X5" s="2353"/>
      <c r="Y5" s="2353"/>
      <c r="Z5" s="2353"/>
      <c r="AA5" s="2353"/>
      <c r="AB5" s="2354"/>
      <c r="AC5" s="2355"/>
      <c r="AD5" s="2356"/>
      <c r="AE5" s="2356"/>
      <c r="AF5" s="2356"/>
      <c r="AG5" s="2356"/>
      <c r="AH5" s="2356"/>
      <c r="AI5" s="2356"/>
      <c r="AJ5" s="2357"/>
      <c r="AK5" s="1260" t="s">
        <v>636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559</v>
      </c>
      <c r="P6" s="2259"/>
      <c r="Q6" s="2259">
        <v>1</v>
      </c>
      <c r="R6" s="359"/>
      <c r="S6" s="1459">
        <f>$J6</f>
      </c>
      <c r="T6" s="288" t="s">
        <v>560</v>
      </c>
      <c r="U6" s="302"/>
      <c r="V6" s="2247"/>
      <c r="W6" s="2248"/>
      <c r="X6" s="2248"/>
      <c r="Y6" s="2248"/>
      <c r="Z6" s="2248"/>
      <c r="AA6" s="2248"/>
      <c r="AB6" s="2249"/>
      <c r="AC6" s="2247"/>
      <c r="AD6" s="2248"/>
      <c r="AE6" s="2248"/>
      <c r="AF6" s="2248"/>
      <c r="AG6" s="2248"/>
      <c r="AH6" s="2248"/>
      <c r="AI6" s="2248"/>
      <c r="AJ6" s="2249"/>
      <c r="AK6" s="1309" t="s">
        <v>637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638</v>
      </c>
      <c r="U9" s="369"/>
      <c r="V9" s="369"/>
      <c r="W9" s="369"/>
      <c r="X9" s="369"/>
      <c r="Y9" s="369"/>
      <c r="Z9" s="369"/>
      <c r="AA9" s="369"/>
      <c r="AB9" s="369"/>
      <c r="AC9" s="369"/>
      <c r="AD9" s="369"/>
      <c r="AE9" s="369"/>
      <c r="AF9" s="369"/>
      <c r="AG9" s="369"/>
      <c r="AH9" s="369"/>
      <c r="AI9" s="369"/>
      <c r="AJ9" s="369"/>
      <c r="AK9" s="1260" t="s">
        <v>639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565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640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567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568</v>
      </c>
      <c r="P20" s="1364"/>
      <c r="Q20" s="1444"/>
      <c r="R20" s="1444"/>
      <c r="S20" s="731"/>
      <c r="T20" s="1162" t="s">
        <v>569</v>
      </c>
      <c r="Z20" s="188" t="s">
        <v>570</v>
      </c>
      <c r="AB20" s="188" t="s">
        <v>571</v>
      </c>
      <c r="AC20" s="1162" t="s">
        <v>569</v>
      </c>
      <c r="AG20" s="188" t="s">
        <v>572</v>
      </c>
      <c r="AI20" s="188" t="s">
        <v>571</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2253"/>
      <c r="AB27" s="328"/>
      <c r="AC27" s="2253" t="str">
        <f>IF(TITLE_NAME_OR_PR_CHANGE="",IF(TITLE_NAME_OR_PR="","",TITLE_NAME_OR_PR),TITLE_NAME_OR_PR_CHANGE)</f>
        <v>Комитет ценового и тарифного регулирования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573</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574</v>
      </c>
      <c r="T29" s="2252"/>
      <c r="U29" s="1374"/>
      <c r="V29" s="2253" t="str">
        <f>IF(TITLE_NUMBER_PR_CHANGE="",IF(TITLE_NUMBER_PR="","",TITLE_NUMBER_PR),TITLE_NUMBER_PR_CHANGE)</f>
        <v>813</v>
      </c>
      <c r="W29" s="2253"/>
      <c r="X29" s="2253"/>
      <c r="Y29" s="2253"/>
      <c r="Z29" s="2253"/>
      <c r="AA29" s="2253"/>
      <c r="AB29" s="328"/>
      <c r="AC29" s="2253" t="str">
        <f>IF(TITLE_NUMBER_PR_CHANGE="",IF(TITLE_NUMBER_PR="","",TITLE_NUMBER_PR),TITLE_NUMBER_PR_CHANGE)</f>
        <v>813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575</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576</v>
      </c>
      <c r="T33" s="2252"/>
      <c r="U33" s="1374"/>
      <c r="V33" s="2253" t="str">
        <f>IF(TITLE_NUMBER_PR_CHANGE="",IF(TITLE_NUMBER_PR="","",TITLE_NUMBER_PR),TITLE_NUMBER_PR_CHANGE)</f>
        <v>813</v>
      </c>
      <c r="W33" s="2253"/>
      <c r="X33" s="2253"/>
      <c r="Y33" s="2253"/>
      <c r="Z33" s="2253"/>
      <c r="AA33" s="2253"/>
      <c r="AB33" s="328"/>
      <c r="AC33" s="2253" t="str">
        <f>IF(TITLE_NUMBER_PR_CHANGE="",IF(TITLE_NUMBER_PR="","",TITLE_NUMBER_PR),TITLE_NUMBER_PR_CHANGE)</f>
        <v>813</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577</v>
      </c>
      <c r="AC34" s="328"/>
      <c r="AD34" s="328"/>
      <c r="AE34" s="328"/>
      <c r="AF34" s="328"/>
      <c r="AG34" s="328"/>
      <c r="AH34" s="328"/>
      <c r="AI34" s="280" t="s">
        <v>577</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453</v>
      </c>
      <c r="T36" s="2129"/>
      <c r="U36" s="2129"/>
      <c r="V36" s="2129"/>
      <c r="W36" s="2129"/>
      <c r="X36" s="2129"/>
      <c r="Y36" s="2129"/>
      <c r="Z36" s="2129"/>
      <c r="AA36" s="2129"/>
      <c r="AB36" s="2129"/>
      <c r="AC36" s="2129"/>
      <c r="AD36" s="2129"/>
      <c r="AE36" s="2129"/>
      <c r="AF36" s="2129"/>
      <c r="AG36" s="2129"/>
      <c r="AH36" s="2129"/>
      <c r="AI36" s="2129"/>
      <c r="AJ36" s="2129"/>
      <c r="AK36" s="2129" t="s">
        <v>454</v>
      </c>
      <c r="AQ36" s="1157">
        <v>14</v>
      </c>
    </row>
    <row customHeight="1" ht="15">
      <c r="Q37" s="378"/>
      <c r="R37" s="378"/>
      <c r="S37" s="2275" t="s">
        <v>92</v>
      </c>
      <c r="T37" s="2211" t="s">
        <v>578</v>
      </c>
      <c r="U37" s="303"/>
      <c r="V37" s="2276" t="s">
        <v>579</v>
      </c>
      <c r="W37" s="2277"/>
      <c r="X37" s="2277"/>
      <c r="Y37" s="2277"/>
      <c r="Z37" s="2277"/>
      <c r="AA37" s="2278"/>
      <c r="AB37" s="2279" t="s">
        <v>580</v>
      </c>
      <c r="AC37" s="2276" t="s">
        <v>579</v>
      </c>
      <c r="AD37" s="2277"/>
      <c r="AE37" s="2277"/>
      <c r="AF37" s="2277"/>
      <c r="AG37" s="2277"/>
      <c r="AH37" s="2278"/>
      <c r="AI37" s="2279" t="s">
        <v>581</v>
      </c>
      <c r="AJ37" s="2282" t="s">
        <v>582</v>
      </c>
      <c r="AK37" s="2129"/>
      <c r="AQ37" s="1157">
        <v>14</v>
      </c>
    </row>
    <row customHeight="1" ht="36">
      <c r="Q38" s="378"/>
      <c r="R38" s="378"/>
      <c r="S38" s="2275"/>
      <c r="T38" s="2211"/>
      <c r="U38" s="1033"/>
      <c r="V38" s="1454" t="s">
        <v>641</v>
      </c>
      <c r="W38" s="2264" t="s">
        <v>585</v>
      </c>
      <c r="X38" s="2265"/>
      <c r="Y38" s="2264" t="s">
        <v>586</v>
      </c>
      <c r="Z38" s="2271"/>
      <c r="AA38" s="2265"/>
      <c r="AB38" s="2280"/>
      <c r="AC38" s="1454" t="s">
        <v>641</v>
      </c>
      <c r="AD38" s="2264" t="s">
        <v>585</v>
      </c>
      <c r="AE38" s="2265"/>
      <c r="AF38" s="2264" t="s">
        <v>586</v>
      </c>
      <c r="AG38" s="2271"/>
      <c r="AH38" s="2265"/>
      <c r="AI38" s="2280"/>
      <c r="AJ38" s="2283"/>
      <c r="AK38" s="2129"/>
      <c r="AQ38" s="1157">
        <v>34</v>
      </c>
    </row>
    <row customHeight="1" ht="36">
      <c r="A39" s="1372"/>
      <c r="B39" s="1372" t="s">
        <v>217</v>
      </c>
      <c r="C39" s="1372" t="s">
        <v>218</v>
      </c>
      <c r="D39" s="1372" t="s">
        <v>219</v>
      </c>
      <c r="E39" s="1366" t="s">
        <v>587</v>
      </c>
      <c r="F39" s="1366" t="s">
        <v>588</v>
      </c>
      <c r="G39" s="1366" t="s">
        <v>589</v>
      </c>
      <c r="H39" s="1366"/>
      <c r="I39" s="1366" t="s">
        <v>642</v>
      </c>
      <c r="J39" s="1366" t="s">
        <v>592</v>
      </c>
      <c r="K39" s="1366" t="s">
        <v>643</v>
      </c>
      <c r="L39" s="1366" t="s">
        <v>568</v>
      </c>
      <c r="Q39" s="378"/>
      <c r="R39" s="378"/>
      <c r="S39" s="2275"/>
      <c r="T39" s="2211"/>
      <c r="U39" s="304"/>
      <c r="V39" s="1454" t="s">
        <v>644</v>
      </c>
      <c r="W39" s="1224" t="s">
        <v>645</v>
      </c>
      <c r="X39" s="1224" t="s">
        <v>646</v>
      </c>
      <c r="Y39" s="1457" t="s">
        <v>596</v>
      </c>
      <c r="Z39" s="2272" t="s">
        <v>597</v>
      </c>
      <c r="AA39" s="2273"/>
      <c r="AB39" s="2281"/>
      <c r="AC39" s="1454" t="s">
        <v>644</v>
      </c>
      <c r="AD39" s="1224" t="s">
        <v>645</v>
      </c>
      <c r="AE39" s="1224" t="s">
        <v>646</v>
      </c>
      <c r="AF39" s="1457" t="s">
        <v>596</v>
      </c>
      <c r="AG39" s="2272" t="s">
        <v>597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194</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384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205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384</v>
      </c>
      <c r="B42" s="1365" t="s">
        <v>385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550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551</v>
      </c>
      <c r="AM42" s="502"/>
      <c r="AN42" s="502" t="str">
        <f>IF(T42="","",T42)</f>
        <v>Территория действия тарифа</v>
      </c>
      <c r="AO42" s="502"/>
      <c r="AP42" s="502"/>
      <c r="AQ42" s="1157">
        <v>23</v>
      </c>
    </row>
    <row customHeight="1" ht="24">
      <c r="A43" s="1365" t="s">
        <v>384</v>
      </c>
      <c r="B43" s="1365" t="s">
        <v>385</v>
      </c>
      <c r="C43" s="1365" t="s">
        <v>386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633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634</v>
      </c>
      <c r="AM43" s="502"/>
      <c r="AN43" s="502" t="str">
        <f>IF(T43="","",T43)</f>
        <v>Наименование централизованной системы холодного водоснабжения</v>
      </c>
      <c r="AO43" s="502"/>
      <c r="AP43" s="502"/>
      <c r="AQ43" s="1157">
        <v>23</v>
      </c>
    </row>
    <row customHeight="1" ht="24">
      <c r="A44" s="1365" t="s">
        <v>384</v>
      </c>
      <c r="B44" s="1365" t="s">
        <v>385</v>
      </c>
      <c r="C44" s="1365" t="s">
        <v>386</v>
      </c>
      <c r="D44" s="1365" t="s">
        <v>648</v>
      </c>
      <c r="E44" s="2261"/>
      <c r="F44" s="2261"/>
      <c r="G44" s="2261"/>
      <c r="H44" s="2261"/>
      <c r="I44" s="2258" t="str">
        <f>S43&amp;".1"</f>
        <v>...1</v>
      </c>
      <c r="J44" s="1365"/>
      <c r="K44" s="1365"/>
      <c r="L44" s="1366"/>
      <c r="P44" s="2259">
        <v>1</v>
      </c>
      <c r="Q44" s="1452"/>
      <c r="R44" s="358"/>
      <c r="S44" s="1459" t="str">
        <f>$I44</f>
        <v>...1</v>
      </c>
      <c r="T44" s="287" t="s">
        <v>635</v>
      </c>
      <c r="U44" s="302"/>
      <c r="V44" s="2352"/>
      <c r="W44" s="2353"/>
      <c r="X44" s="2353"/>
      <c r="Y44" s="2353"/>
      <c r="Z44" s="2353"/>
      <c r="AA44" s="2353"/>
      <c r="AB44" s="2354"/>
      <c r="AC44" s="2355"/>
      <c r="AD44" s="2356"/>
      <c r="AE44" s="2356"/>
      <c r="AF44" s="2356"/>
      <c r="AG44" s="2356"/>
      <c r="AH44" s="2356"/>
      <c r="AI44" s="2356"/>
      <c r="AJ44" s="2357"/>
      <c r="AK44" s="1260" t="s">
        <v>636</v>
      </c>
      <c r="AM44" s="502"/>
      <c r="AN44" s="502" t="str">
        <f>IF(T44="","",T44)</f>
        <v>Наименование признака дифференциации</v>
      </c>
      <c r="AO44" s="502"/>
      <c r="AP44" s="502"/>
      <c r="AQ44" s="1157">
        <v>23</v>
      </c>
    </row>
    <row customHeight="1" ht="24">
      <c r="A45" s="1365" t="s">
        <v>384</v>
      </c>
      <c r="B45" s="1365" t="s">
        <v>385</v>
      </c>
      <c r="C45" s="1365" t="s">
        <v>386</v>
      </c>
      <c r="D45" s="1365" t="s">
        <v>648</v>
      </c>
      <c r="E45" s="2261"/>
      <c r="F45" s="2261"/>
      <c r="G45" s="2261"/>
      <c r="H45" s="2261"/>
      <c r="I45" s="2288"/>
      <c r="J45" s="2258" t="str">
        <f>I44&amp;".1"</f>
        <v>...1.1</v>
      </c>
      <c r="K45" s="1365"/>
      <c r="L45" s="1366" t="s">
        <v>559</v>
      </c>
      <c r="P45" s="2259"/>
      <c r="Q45" s="2259">
        <v>1</v>
      </c>
      <c r="R45" s="359"/>
      <c r="S45" s="1459" t="str">
        <f>$J45</f>
        <v>...1.1</v>
      </c>
      <c r="T45" s="288" t="s">
        <v>560</v>
      </c>
      <c r="U45" s="302"/>
      <c r="V45" s="2247"/>
      <c r="W45" s="2248"/>
      <c r="X45" s="2248"/>
      <c r="Y45" s="2248"/>
      <c r="Z45" s="2248"/>
      <c r="AA45" s="2248"/>
      <c r="AB45" s="2249"/>
      <c r="AC45" s="2247"/>
      <c r="AD45" s="2248"/>
      <c r="AE45" s="2248"/>
      <c r="AF45" s="2248"/>
      <c r="AG45" s="2248"/>
      <c r="AH45" s="2248"/>
      <c r="AI45" s="2248"/>
      <c r="AJ45" s="2249"/>
      <c r="AK45" s="1309" t="s">
        <v>637</v>
      </c>
      <c r="AM45" s="502"/>
      <c r="AN45" s="502" t="str">
        <f>IF(T45="","",T45)</f>
        <v>Группа потребителей</v>
      </c>
      <c r="AO45" s="502"/>
      <c r="AP45" s="502"/>
      <c r="AQ45" s="1157">
        <v>23</v>
      </c>
    </row>
    <row customHeight="1" ht="24">
      <c r="A46" s="1365" t="s">
        <v>384</v>
      </c>
      <c r="B46" s="1365" t="s">
        <v>385</v>
      </c>
      <c r="C46" s="1365" t="s">
        <v>386</v>
      </c>
      <c r="D46" s="1365" t="s">
        <v>648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384</v>
      </c>
      <c r="B47" s="1365" t="s">
        <v>385</v>
      </c>
      <c r="C47" s="1365" t="s">
        <v>386</v>
      </c>
      <c r="D47" s="1365" t="s">
        <v>648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384</v>
      </c>
      <c r="B48" s="1365" t="s">
        <v>385</v>
      </c>
      <c r="C48" s="1365" t="s">
        <v>386</v>
      </c>
      <c r="D48" s="1365" t="s">
        <v>648</v>
      </c>
      <c r="E48" s="2261"/>
      <c r="F48" s="2261"/>
      <c r="G48" s="2261"/>
      <c r="H48" s="2261"/>
      <c r="I48" s="2288"/>
      <c r="J48" s="2258"/>
      <c r="K48" s="1365"/>
      <c r="L48" s="1366"/>
      <c r="P48" s="2259"/>
      <c r="Q48" s="2259"/>
      <c r="R48" s="358"/>
      <c r="S48" s="1280"/>
      <c r="T48" s="289" t="s">
        <v>638</v>
      </c>
      <c r="U48" s="369"/>
      <c r="V48" s="369"/>
      <c r="W48" s="369"/>
      <c r="X48" s="369"/>
      <c r="Y48" s="369"/>
      <c r="Z48" s="369"/>
      <c r="AA48" s="369"/>
      <c r="AB48" s="369"/>
      <c r="AC48" s="369"/>
      <c r="AD48" s="369"/>
      <c r="AE48" s="369"/>
      <c r="AF48" s="369"/>
      <c r="AG48" s="369"/>
      <c r="AH48" s="369"/>
      <c r="AI48" s="369"/>
      <c r="AJ48" s="369"/>
      <c r="AK48" s="1260" t="s">
        <v>639</v>
      </c>
      <c r="AM48" s="502"/>
      <c r="AN48" s="502" t="str">
        <f>IF(T48="","",T48)</f>
        <v>Добавить значение признака дифференциации</v>
      </c>
      <c r="AO48" s="502"/>
      <c r="AP48" s="502"/>
      <c r="AQ48" s="1157">
        <v>20</v>
      </c>
    </row>
    <row customHeight="1" ht="21.75">
      <c r="A49" s="1365" t="s">
        <v>384</v>
      </c>
      <c r="B49" s="1365" t="s">
        <v>385</v>
      </c>
      <c r="C49" s="1365" t="s">
        <v>386</v>
      </c>
      <c r="D49" s="1365" t="s">
        <v>648</v>
      </c>
      <c r="E49" s="2261"/>
      <c r="F49" s="2261"/>
      <c r="G49" s="2261"/>
      <c r="H49" s="2261"/>
      <c r="I49" s="2258"/>
      <c r="J49" s="1365"/>
      <c r="K49" s="1365"/>
      <c r="L49" s="1366"/>
      <c r="P49" s="2259"/>
      <c r="Q49" s="1452"/>
      <c r="R49" s="358"/>
      <c r="S49" s="1280"/>
      <c r="T49" s="367" t="s">
        <v>565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384</v>
      </c>
      <c r="B50" s="1365" t="s">
        <v>385</v>
      </c>
      <c r="C50" s="1365" t="s">
        <v>386</v>
      </c>
      <c r="D50" s="1365" t="s">
        <v>648</v>
      </c>
      <c r="E50" s="2261"/>
      <c r="F50" s="2261"/>
      <c r="G50" s="2261"/>
      <c r="H50" s="2260"/>
      <c r="I50" s="1365"/>
      <c r="J50" s="1365"/>
      <c r="K50" s="1365"/>
      <c r="L50" s="1366"/>
      <c r="M50" s="1367"/>
      <c r="N50" s="1367"/>
      <c r="O50" s="539"/>
      <c r="P50" s="362"/>
      <c r="Q50" s="377"/>
      <c r="R50" s="357"/>
      <c r="S50" s="1280"/>
      <c r="T50" s="374" t="s">
        <v>640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384</v>
      </c>
      <c r="B51" s="1345" t="s">
        <v>385</v>
      </c>
      <c r="C51" s="1316"/>
      <c r="D51" s="1316"/>
      <c r="E51" s="2261"/>
      <c r="F51" s="2260"/>
      <c r="G51" s="1316"/>
      <c r="H51" s="1316"/>
      <c r="I51" s="1316"/>
      <c r="J51" s="1316"/>
      <c r="K51" s="1316"/>
      <c r="L51" s="1460"/>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384</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315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6C7A-17FF-1837-6D81-0.8F9DAD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205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550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551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633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634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635</v>
      </c>
      <c r="U5" s="302"/>
      <c r="V5" s="2352"/>
      <c r="W5" s="2353"/>
      <c r="X5" s="2353"/>
      <c r="Y5" s="2353"/>
      <c r="Z5" s="2353"/>
      <c r="AA5" s="2353"/>
      <c r="AB5" s="2354"/>
      <c r="AC5" s="2355"/>
      <c r="AD5" s="2356"/>
      <c r="AE5" s="2356"/>
      <c r="AF5" s="2356"/>
      <c r="AG5" s="2356"/>
      <c r="AH5" s="2356"/>
      <c r="AI5" s="2356"/>
      <c r="AJ5" s="2357"/>
      <c r="AK5" s="1260" t="s">
        <v>636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559</v>
      </c>
      <c r="P6" s="2259"/>
      <c r="Q6" s="2259">
        <v>1</v>
      </c>
      <c r="R6" s="359"/>
      <c r="S6" s="1459">
        <f>$J6</f>
      </c>
      <c r="T6" s="288" t="s">
        <v>560</v>
      </c>
      <c r="U6" s="302"/>
      <c r="V6" s="2247"/>
      <c r="W6" s="2248"/>
      <c r="X6" s="2248"/>
      <c r="Y6" s="2248"/>
      <c r="Z6" s="2248"/>
      <c r="AA6" s="2248"/>
      <c r="AB6" s="2249"/>
      <c r="AC6" s="2247"/>
      <c r="AD6" s="2248"/>
      <c r="AE6" s="2248"/>
      <c r="AF6" s="2248"/>
      <c r="AG6" s="2248"/>
      <c r="AH6" s="2248"/>
      <c r="AI6" s="2248"/>
      <c r="AJ6" s="2249"/>
      <c r="AK6" s="1309" t="s">
        <v>637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638</v>
      </c>
      <c r="U9" s="369"/>
      <c r="V9" s="369"/>
      <c r="W9" s="369"/>
      <c r="X9" s="369"/>
      <c r="Y9" s="369"/>
      <c r="Z9" s="369"/>
      <c r="AA9" s="369"/>
      <c r="AB9" s="369"/>
      <c r="AC9" s="369"/>
      <c r="AD9" s="369"/>
      <c r="AE9" s="369"/>
      <c r="AF9" s="369"/>
      <c r="AG9" s="369"/>
      <c r="AH9" s="369"/>
      <c r="AI9" s="369"/>
      <c r="AJ9" s="369"/>
      <c r="AK9" s="1260" t="s">
        <v>639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565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640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567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568</v>
      </c>
      <c r="P20" s="1364"/>
      <c r="Q20" s="1444"/>
      <c r="R20" s="1444"/>
      <c r="S20" s="731"/>
      <c r="T20" s="1162" t="s">
        <v>569</v>
      </c>
      <c r="Z20" s="188" t="s">
        <v>570</v>
      </c>
      <c r="AB20" s="188" t="s">
        <v>571</v>
      </c>
      <c r="AC20" s="1162" t="s">
        <v>569</v>
      </c>
      <c r="AG20" s="188" t="s">
        <v>572</v>
      </c>
      <c r="AI20" s="188" t="s">
        <v>571</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2253"/>
      <c r="AB27" s="328"/>
      <c r="AC27" s="2253" t="str">
        <f>IF(TITLE_NAME_OR_PR_CHANGE="",IF(TITLE_NAME_OR_PR="","",TITLE_NAME_OR_PR),TITLE_NAME_OR_PR_CHANGE)</f>
        <v>Комитет ценового и тарифного регулирования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573</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574</v>
      </c>
      <c r="T29" s="2252"/>
      <c r="U29" s="1374"/>
      <c r="V29" s="2253" t="str">
        <f>IF(TITLE_NUMBER_PR_CHANGE="",IF(TITLE_NUMBER_PR="","",TITLE_NUMBER_PR),TITLE_NUMBER_PR_CHANGE)</f>
        <v>813</v>
      </c>
      <c r="W29" s="2253"/>
      <c r="X29" s="2253"/>
      <c r="Y29" s="2253"/>
      <c r="Z29" s="2253"/>
      <c r="AA29" s="2253"/>
      <c r="AB29" s="328"/>
      <c r="AC29" s="2253" t="str">
        <f>IF(TITLE_NUMBER_PR_CHANGE="",IF(TITLE_NUMBER_PR="","",TITLE_NUMBER_PR),TITLE_NUMBER_PR_CHANGE)</f>
        <v>813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575</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576</v>
      </c>
      <c r="T33" s="2252"/>
      <c r="U33" s="1374"/>
      <c r="V33" s="2253" t="str">
        <f>IF(TITLE_NUMBER_PR_CHANGE="",IF(TITLE_NUMBER_PR="","",TITLE_NUMBER_PR),TITLE_NUMBER_PR_CHANGE)</f>
        <v>813</v>
      </c>
      <c r="W33" s="2253"/>
      <c r="X33" s="2253"/>
      <c r="Y33" s="2253"/>
      <c r="Z33" s="2253"/>
      <c r="AA33" s="2253"/>
      <c r="AB33" s="328"/>
      <c r="AC33" s="2253" t="str">
        <f>IF(TITLE_NUMBER_PR_CHANGE="",IF(TITLE_NUMBER_PR="","",TITLE_NUMBER_PR),TITLE_NUMBER_PR_CHANGE)</f>
        <v>813</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577</v>
      </c>
      <c r="AC34" s="328"/>
      <c r="AD34" s="328"/>
      <c r="AE34" s="328"/>
      <c r="AF34" s="328"/>
      <c r="AG34" s="328"/>
      <c r="AH34" s="328"/>
      <c r="AI34" s="280" t="s">
        <v>577</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453</v>
      </c>
      <c r="T36" s="2129"/>
      <c r="U36" s="2129"/>
      <c r="V36" s="2129"/>
      <c r="W36" s="2129"/>
      <c r="X36" s="2129"/>
      <c r="Y36" s="2129"/>
      <c r="Z36" s="2129"/>
      <c r="AA36" s="2129"/>
      <c r="AB36" s="2129"/>
      <c r="AC36" s="2129"/>
      <c r="AD36" s="2129"/>
      <c r="AE36" s="2129"/>
      <c r="AF36" s="2129"/>
      <c r="AG36" s="2129"/>
      <c r="AH36" s="2129"/>
      <c r="AI36" s="2129"/>
      <c r="AJ36" s="2129"/>
      <c r="AK36" s="2129" t="s">
        <v>454</v>
      </c>
      <c r="AQ36" s="1157">
        <v>14</v>
      </c>
    </row>
    <row customHeight="1" ht="15">
      <c r="Q37" s="378"/>
      <c r="R37" s="378"/>
      <c r="S37" s="2275" t="s">
        <v>92</v>
      </c>
      <c r="T37" s="2211" t="s">
        <v>578</v>
      </c>
      <c r="U37" s="303"/>
      <c r="V37" s="2276" t="s">
        <v>579</v>
      </c>
      <c r="W37" s="2277"/>
      <c r="X37" s="2277"/>
      <c r="Y37" s="2277"/>
      <c r="Z37" s="2277"/>
      <c r="AA37" s="2278"/>
      <c r="AB37" s="2279" t="s">
        <v>580</v>
      </c>
      <c r="AC37" s="2276" t="s">
        <v>579</v>
      </c>
      <c r="AD37" s="2277"/>
      <c r="AE37" s="2277"/>
      <c r="AF37" s="2277"/>
      <c r="AG37" s="2277"/>
      <c r="AH37" s="2278"/>
      <c r="AI37" s="2279" t="s">
        <v>581</v>
      </c>
      <c r="AJ37" s="2282" t="s">
        <v>582</v>
      </c>
      <c r="AK37" s="2129"/>
      <c r="AQ37" s="1157">
        <v>14</v>
      </c>
    </row>
    <row customHeight="1" ht="36">
      <c r="Q38" s="378"/>
      <c r="R38" s="378"/>
      <c r="S38" s="2275"/>
      <c r="T38" s="2211"/>
      <c r="U38" s="1033"/>
      <c r="V38" s="1454" t="s">
        <v>641</v>
      </c>
      <c r="W38" s="2264" t="s">
        <v>585</v>
      </c>
      <c r="X38" s="2265"/>
      <c r="Y38" s="2264" t="s">
        <v>586</v>
      </c>
      <c r="Z38" s="2271"/>
      <c r="AA38" s="2265"/>
      <c r="AB38" s="2280"/>
      <c r="AC38" s="1454" t="s">
        <v>641</v>
      </c>
      <c r="AD38" s="2264" t="s">
        <v>585</v>
      </c>
      <c r="AE38" s="2265"/>
      <c r="AF38" s="2264" t="s">
        <v>586</v>
      </c>
      <c r="AG38" s="2271"/>
      <c r="AH38" s="2265"/>
      <c r="AI38" s="2280"/>
      <c r="AJ38" s="2283"/>
      <c r="AK38" s="2129"/>
      <c r="AQ38" s="1157">
        <v>34</v>
      </c>
    </row>
    <row customHeight="1" ht="36">
      <c r="A39" s="1372"/>
      <c r="B39" s="1372" t="s">
        <v>217</v>
      </c>
      <c r="C39" s="1372" t="s">
        <v>218</v>
      </c>
      <c r="D39" s="1372" t="s">
        <v>219</v>
      </c>
      <c r="E39" s="1366" t="s">
        <v>587</v>
      </c>
      <c r="F39" s="1366" t="s">
        <v>588</v>
      </c>
      <c r="G39" s="1366" t="s">
        <v>589</v>
      </c>
      <c r="H39" s="1366"/>
      <c r="I39" s="1366" t="s">
        <v>642</v>
      </c>
      <c r="J39" s="1366" t="s">
        <v>592</v>
      </c>
      <c r="K39" s="1366" t="s">
        <v>643</v>
      </c>
      <c r="L39" s="1366" t="s">
        <v>568</v>
      </c>
      <c r="Q39" s="378"/>
      <c r="R39" s="378"/>
      <c r="S39" s="2275"/>
      <c r="T39" s="2211"/>
      <c r="U39" s="304"/>
      <c r="V39" s="1454" t="s">
        <v>644</v>
      </c>
      <c r="W39" s="1224" t="s">
        <v>645</v>
      </c>
      <c r="X39" s="1224" t="s">
        <v>646</v>
      </c>
      <c r="Y39" s="1457" t="s">
        <v>596</v>
      </c>
      <c r="Z39" s="2272" t="s">
        <v>597</v>
      </c>
      <c r="AA39" s="2273"/>
      <c r="AB39" s="2281"/>
      <c r="AC39" s="1454" t="s">
        <v>644</v>
      </c>
      <c r="AD39" s="1224" t="s">
        <v>645</v>
      </c>
      <c r="AE39" s="1224" t="s">
        <v>646</v>
      </c>
      <c r="AF39" s="1457" t="s">
        <v>596</v>
      </c>
      <c r="AG39" s="2272" t="s">
        <v>597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194</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389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205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389</v>
      </c>
      <c r="B42" s="1365" t="s">
        <v>390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550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551</v>
      </c>
      <c r="AM42" s="502"/>
      <c r="AN42" s="502" t="str">
        <f>IF(T42="","",T42)</f>
        <v>Территория действия тарифа</v>
      </c>
      <c r="AO42" s="502"/>
      <c r="AP42" s="502"/>
      <c r="AQ42" s="1157">
        <v>23</v>
      </c>
    </row>
    <row customHeight="1" ht="24">
      <c r="A43" s="1365" t="s">
        <v>389</v>
      </c>
      <c r="B43" s="1365" t="s">
        <v>390</v>
      </c>
      <c r="C43" s="1365" t="s">
        <v>391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633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634</v>
      </c>
      <c r="AM43" s="502"/>
      <c r="AN43" s="502" t="str">
        <f>IF(T43="","",T43)</f>
        <v>Наименование централизованной системы холодного водоснабжения</v>
      </c>
      <c r="AO43" s="502"/>
      <c r="AP43" s="502"/>
      <c r="AQ43" s="1157">
        <v>23</v>
      </c>
    </row>
    <row customHeight="1" ht="24">
      <c r="A44" s="1365" t="s">
        <v>389</v>
      </c>
      <c r="B44" s="1365" t="s">
        <v>390</v>
      </c>
      <c r="C44" s="1365" t="s">
        <v>391</v>
      </c>
      <c r="D44" s="1365" t="s">
        <v>649</v>
      </c>
      <c r="E44" s="2261"/>
      <c r="F44" s="2261"/>
      <c r="G44" s="2261"/>
      <c r="H44" s="2261"/>
      <c r="I44" s="2258" t="str">
        <f>S43&amp;".1"</f>
        <v>...1</v>
      </c>
      <c r="J44" s="1365"/>
      <c r="K44" s="1365"/>
      <c r="L44" s="1366"/>
      <c r="P44" s="2259">
        <v>1</v>
      </c>
      <c r="Q44" s="1452"/>
      <c r="R44" s="358"/>
      <c r="S44" s="1459" t="str">
        <f>$I44</f>
        <v>...1</v>
      </c>
      <c r="T44" s="287" t="s">
        <v>635</v>
      </c>
      <c r="U44" s="302"/>
      <c r="V44" s="2352"/>
      <c r="W44" s="2353"/>
      <c r="X44" s="2353"/>
      <c r="Y44" s="2353"/>
      <c r="Z44" s="2353"/>
      <c r="AA44" s="2353"/>
      <c r="AB44" s="2354"/>
      <c r="AC44" s="2355"/>
      <c r="AD44" s="2356"/>
      <c r="AE44" s="2356"/>
      <c r="AF44" s="2356"/>
      <c r="AG44" s="2356"/>
      <c r="AH44" s="2356"/>
      <c r="AI44" s="2356"/>
      <c r="AJ44" s="2357"/>
      <c r="AK44" s="1260" t="s">
        <v>636</v>
      </c>
      <c r="AM44" s="502"/>
      <c r="AN44" s="502" t="str">
        <f>IF(T44="","",T44)</f>
        <v>Наименование признака дифференциации</v>
      </c>
      <c r="AO44" s="502"/>
      <c r="AP44" s="502"/>
      <c r="AQ44" s="1157">
        <v>23</v>
      </c>
    </row>
    <row customHeight="1" ht="24">
      <c r="A45" s="1365" t="s">
        <v>389</v>
      </c>
      <c r="B45" s="1365" t="s">
        <v>390</v>
      </c>
      <c r="C45" s="1365" t="s">
        <v>391</v>
      </c>
      <c r="D45" s="1365" t="s">
        <v>649</v>
      </c>
      <c r="E45" s="2261"/>
      <c r="F45" s="2261"/>
      <c r="G45" s="2261"/>
      <c r="H45" s="2261"/>
      <c r="I45" s="2288"/>
      <c r="J45" s="2258" t="str">
        <f>I44&amp;".1"</f>
        <v>...1.1</v>
      </c>
      <c r="K45" s="1365"/>
      <c r="L45" s="1366" t="s">
        <v>559</v>
      </c>
      <c r="P45" s="2259"/>
      <c r="Q45" s="2259">
        <v>1</v>
      </c>
      <c r="R45" s="359"/>
      <c r="S45" s="1459" t="str">
        <f>$J45</f>
        <v>...1.1</v>
      </c>
      <c r="T45" s="288" t="s">
        <v>560</v>
      </c>
      <c r="U45" s="302"/>
      <c r="V45" s="2247"/>
      <c r="W45" s="2248"/>
      <c r="X45" s="2248"/>
      <c r="Y45" s="2248"/>
      <c r="Z45" s="2248"/>
      <c r="AA45" s="2248"/>
      <c r="AB45" s="2249"/>
      <c r="AC45" s="2247"/>
      <c r="AD45" s="2248"/>
      <c r="AE45" s="2248"/>
      <c r="AF45" s="2248"/>
      <c r="AG45" s="2248"/>
      <c r="AH45" s="2248"/>
      <c r="AI45" s="2248"/>
      <c r="AJ45" s="2249"/>
      <c r="AK45" s="1309" t="s">
        <v>637</v>
      </c>
      <c r="AM45" s="502"/>
      <c r="AN45" s="502" t="str">
        <f>IF(T45="","",T45)</f>
        <v>Группа потребителей</v>
      </c>
      <c r="AO45" s="502"/>
      <c r="AP45" s="502"/>
      <c r="AQ45" s="1157">
        <v>23</v>
      </c>
    </row>
    <row customHeight="1" ht="24">
      <c r="A46" s="1365" t="s">
        <v>389</v>
      </c>
      <c r="B46" s="1365" t="s">
        <v>390</v>
      </c>
      <c r="C46" s="1365" t="s">
        <v>391</v>
      </c>
      <c r="D46" s="1365" t="s">
        <v>649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389</v>
      </c>
      <c r="B47" s="1365" t="s">
        <v>390</v>
      </c>
      <c r="C47" s="1365" t="s">
        <v>391</v>
      </c>
      <c r="D47" s="1365" t="s">
        <v>649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389</v>
      </c>
      <c r="B48" s="1365" t="s">
        <v>390</v>
      </c>
      <c r="C48" s="1365" t="s">
        <v>391</v>
      </c>
      <c r="D48" s="1365" t="s">
        <v>649</v>
      </c>
      <c r="E48" s="2261"/>
      <c r="F48" s="2261"/>
      <c r="G48" s="2261"/>
      <c r="H48" s="2261"/>
      <c r="I48" s="2288"/>
      <c r="J48" s="2258"/>
      <c r="K48" s="1365"/>
      <c r="L48" s="1366"/>
      <c r="P48" s="2259"/>
      <c r="Q48" s="2259"/>
      <c r="R48" s="358"/>
      <c r="S48" s="1280"/>
      <c r="T48" s="289" t="s">
        <v>638</v>
      </c>
      <c r="U48" s="369"/>
      <c r="V48" s="369"/>
      <c r="W48" s="369"/>
      <c r="X48" s="369"/>
      <c r="Y48" s="369"/>
      <c r="Z48" s="369"/>
      <c r="AA48" s="369"/>
      <c r="AB48" s="369"/>
      <c r="AC48" s="369"/>
      <c r="AD48" s="369"/>
      <c r="AE48" s="369"/>
      <c r="AF48" s="369"/>
      <c r="AG48" s="369"/>
      <c r="AH48" s="369"/>
      <c r="AI48" s="369"/>
      <c r="AJ48" s="369"/>
      <c r="AK48" s="1260" t="s">
        <v>639</v>
      </c>
      <c r="AM48" s="502"/>
      <c r="AN48" s="502" t="str">
        <f>IF(T48="","",T48)</f>
        <v>Добавить значение признака дифференциации</v>
      </c>
      <c r="AO48" s="502"/>
      <c r="AP48" s="502"/>
      <c r="AQ48" s="1157">
        <v>20</v>
      </c>
    </row>
    <row customHeight="1" ht="21.75">
      <c r="A49" s="1365" t="s">
        <v>389</v>
      </c>
      <c r="B49" s="1365" t="s">
        <v>390</v>
      </c>
      <c r="C49" s="1365" t="s">
        <v>391</v>
      </c>
      <c r="D49" s="1365" t="s">
        <v>649</v>
      </c>
      <c r="E49" s="2261"/>
      <c r="F49" s="2261"/>
      <c r="G49" s="2261"/>
      <c r="H49" s="2261"/>
      <c r="I49" s="2258"/>
      <c r="J49" s="1365"/>
      <c r="K49" s="1365"/>
      <c r="L49" s="1366"/>
      <c r="P49" s="2259"/>
      <c r="Q49" s="1452"/>
      <c r="R49" s="358"/>
      <c r="S49" s="1280"/>
      <c r="T49" s="367" t="s">
        <v>565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389</v>
      </c>
      <c r="B50" s="1365" t="s">
        <v>390</v>
      </c>
      <c r="C50" s="1365" t="s">
        <v>391</v>
      </c>
      <c r="D50" s="1365" t="s">
        <v>649</v>
      </c>
      <c r="E50" s="2261"/>
      <c r="F50" s="2261"/>
      <c r="G50" s="2261"/>
      <c r="H50" s="2260"/>
      <c r="I50" s="1365"/>
      <c r="J50" s="1365"/>
      <c r="K50" s="1365"/>
      <c r="L50" s="1366"/>
      <c r="M50" s="1367"/>
      <c r="N50" s="1367"/>
      <c r="O50" s="539"/>
      <c r="P50" s="362"/>
      <c r="Q50" s="377"/>
      <c r="R50" s="357"/>
      <c r="S50" s="1280"/>
      <c r="T50" s="374" t="s">
        <v>640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389</v>
      </c>
      <c r="B51" s="1345" t="s">
        <v>390</v>
      </c>
      <c r="C51" s="1316"/>
      <c r="D51" s="1316"/>
      <c r="E51" s="2261"/>
      <c r="F51" s="2260"/>
      <c r="G51" s="1316"/>
      <c r="H51" s="1316"/>
      <c r="I51" s="1316"/>
      <c r="J51" s="1316"/>
      <c r="K51" s="1316"/>
      <c r="L51" s="1460"/>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389</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315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2686D-17BE-DA87-049D-0.A3CC2C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205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550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551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633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634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635</v>
      </c>
      <c r="U5" s="302"/>
      <c r="V5" s="2352"/>
      <c r="W5" s="2353"/>
      <c r="X5" s="2353"/>
      <c r="Y5" s="2353"/>
      <c r="Z5" s="2353"/>
      <c r="AA5" s="2353"/>
      <c r="AB5" s="2354"/>
      <c r="AC5" s="2355"/>
      <c r="AD5" s="2356"/>
      <c r="AE5" s="2356"/>
      <c r="AF5" s="2356"/>
      <c r="AG5" s="2356"/>
      <c r="AH5" s="2356"/>
      <c r="AI5" s="2356"/>
      <c r="AJ5" s="2357"/>
      <c r="AK5" s="1260" t="s">
        <v>636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559</v>
      </c>
      <c r="P6" s="2259"/>
      <c r="Q6" s="2259">
        <v>1</v>
      </c>
      <c r="R6" s="359"/>
      <c r="S6" s="1459">
        <f>$J6</f>
      </c>
      <c r="T6" s="288" t="s">
        <v>560</v>
      </c>
      <c r="U6" s="302"/>
      <c r="V6" s="2247"/>
      <c r="W6" s="2248"/>
      <c r="X6" s="2248"/>
      <c r="Y6" s="2248"/>
      <c r="Z6" s="2248"/>
      <c r="AA6" s="2248"/>
      <c r="AB6" s="2249"/>
      <c r="AC6" s="2247"/>
      <c r="AD6" s="2248"/>
      <c r="AE6" s="2248"/>
      <c r="AF6" s="2248"/>
      <c r="AG6" s="2248"/>
      <c r="AH6" s="2248"/>
      <c r="AI6" s="2248"/>
      <c r="AJ6" s="2249"/>
      <c r="AK6" s="1309" t="s">
        <v>637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638</v>
      </c>
      <c r="U9" s="369"/>
      <c r="V9" s="369"/>
      <c r="W9" s="369"/>
      <c r="X9" s="369"/>
      <c r="Y9" s="369"/>
      <c r="Z9" s="369"/>
      <c r="AA9" s="369"/>
      <c r="AB9" s="369"/>
      <c r="AC9" s="369"/>
      <c r="AD9" s="369"/>
      <c r="AE9" s="369"/>
      <c r="AF9" s="369"/>
      <c r="AG9" s="369"/>
      <c r="AH9" s="369"/>
      <c r="AI9" s="369"/>
      <c r="AJ9" s="369"/>
      <c r="AK9" s="1260" t="s">
        <v>639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565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640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567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568</v>
      </c>
      <c r="P20" s="1364"/>
      <c r="Q20" s="1444"/>
      <c r="R20" s="1444"/>
      <c r="S20" s="731"/>
      <c r="T20" s="1162" t="s">
        <v>569</v>
      </c>
      <c r="Z20" s="188" t="s">
        <v>570</v>
      </c>
      <c r="AB20" s="188" t="s">
        <v>571</v>
      </c>
      <c r="AC20" s="1162" t="s">
        <v>569</v>
      </c>
      <c r="AG20" s="188" t="s">
        <v>572</v>
      </c>
      <c r="AI20" s="188" t="s">
        <v>571</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2253"/>
      <c r="AB27" s="328"/>
      <c r="AC27" s="2253" t="str">
        <f>IF(TITLE_NAME_OR_PR_CHANGE="",IF(TITLE_NAME_OR_PR="","",TITLE_NAME_OR_PR),TITLE_NAME_OR_PR_CHANGE)</f>
        <v>Комитет ценового и тарифного регулирования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573</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574</v>
      </c>
      <c r="T29" s="2252"/>
      <c r="U29" s="1374"/>
      <c r="V29" s="2253" t="str">
        <f>IF(TITLE_NUMBER_PR_CHANGE="",IF(TITLE_NUMBER_PR="","",TITLE_NUMBER_PR),TITLE_NUMBER_PR_CHANGE)</f>
        <v>813</v>
      </c>
      <c r="W29" s="2253"/>
      <c r="X29" s="2253"/>
      <c r="Y29" s="2253"/>
      <c r="Z29" s="2253"/>
      <c r="AA29" s="2253"/>
      <c r="AB29" s="328"/>
      <c r="AC29" s="2253" t="str">
        <f>IF(TITLE_NUMBER_PR_CHANGE="",IF(TITLE_NUMBER_PR="","",TITLE_NUMBER_PR),TITLE_NUMBER_PR_CHANGE)</f>
        <v>813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575</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576</v>
      </c>
      <c r="T33" s="2252"/>
      <c r="U33" s="1374"/>
      <c r="V33" s="2253" t="str">
        <f>IF(TITLE_NUMBER_PR_CHANGE="",IF(TITLE_NUMBER_PR="","",TITLE_NUMBER_PR),TITLE_NUMBER_PR_CHANGE)</f>
        <v>813</v>
      </c>
      <c r="W33" s="2253"/>
      <c r="X33" s="2253"/>
      <c r="Y33" s="2253"/>
      <c r="Z33" s="2253"/>
      <c r="AA33" s="2253"/>
      <c r="AB33" s="328"/>
      <c r="AC33" s="2253" t="str">
        <f>IF(TITLE_NUMBER_PR_CHANGE="",IF(TITLE_NUMBER_PR="","",TITLE_NUMBER_PR),TITLE_NUMBER_PR_CHANGE)</f>
        <v>813</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577</v>
      </c>
      <c r="AC34" s="328"/>
      <c r="AD34" s="328"/>
      <c r="AE34" s="328"/>
      <c r="AF34" s="328"/>
      <c r="AG34" s="328"/>
      <c r="AH34" s="328"/>
      <c r="AI34" s="280" t="s">
        <v>577</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453</v>
      </c>
      <c r="T36" s="2129"/>
      <c r="U36" s="2129"/>
      <c r="V36" s="2129"/>
      <c r="W36" s="2129"/>
      <c r="X36" s="2129"/>
      <c r="Y36" s="2129"/>
      <c r="Z36" s="2129"/>
      <c r="AA36" s="2129"/>
      <c r="AB36" s="2129"/>
      <c r="AC36" s="2129"/>
      <c r="AD36" s="2129"/>
      <c r="AE36" s="2129"/>
      <c r="AF36" s="2129"/>
      <c r="AG36" s="2129"/>
      <c r="AH36" s="2129"/>
      <c r="AI36" s="2129"/>
      <c r="AJ36" s="2129"/>
      <c r="AK36" s="2129" t="s">
        <v>454</v>
      </c>
      <c r="AQ36" s="1157">
        <v>14</v>
      </c>
    </row>
    <row customHeight="1" ht="15">
      <c r="Q37" s="378"/>
      <c r="R37" s="378"/>
      <c r="S37" s="2275" t="s">
        <v>92</v>
      </c>
      <c r="T37" s="2211" t="s">
        <v>578</v>
      </c>
      <c r="U37" s="303"/>
      <c r="V37" s="2276" t="s">
        <v>579</v>
      </c>
      <c r="W37" s="2277"/>
      <c r="X37" s="2277"/>
      <c r="Y37" s="2277"/>
      <c r="Z37" s="2277"/>
      <c r="AA37" s="2278"/>
      <c r="AB37" s="2279" t="s">
        <v>580</v>
      </c>
      <c r="AC37" s="2276" t="s">
        <v>579</v>
      </c>
      <c r="AD37" s="2277"/>
      <c r="AE37" s="2277"/>
      <c r="AF37" s="2277"/>
      <c r="AG37" s="2277"/>
      <c r="AH37" s="2278"/>
      <c r="AI37" s="2279" t="s">
        <v>581</v>
      </c>
      <c r="AJ37" s="2282" t="s">
        <v>582</v>
      </c>
      <c r="AK37" s="2129"/>
      <c r="AQ37" s="1157">
        <v>14</v>
      </c>
    </row>
    <row customHeight="1" ht="36">
      <c r="Q38" s="378"/>
      <c r="R38" s="378"/>
      <c r="S38" s="2275"/>
      <c r="T38" s="2211"/>
      <c r="U38" s="1033"/>
      <c r="V38" s="1454" t="s">
        <v>641</v>
      </c>
      <c r="W38" s="2264" t="s">
        <v>585</v>
      </c>
      <c r="X38" s="2265"/>
      <c r="Y38" s="2264" t="s">
        <v>586</v>
      </c>
      <c r="Z38" s="2271"/>
      <c r="AA38" s="2265"/>
      <c r="AB38" s="2280"/>
      <c r="AC38" s="1454" t="s">
        <v>641</v>
      </c>
      <c r="AD38" s="2264" t="s">
        <v>585</v>
      </c>
      <c r="AE38" s="2265"/>
      <c r="AF38" s="2264" t="s">
        <v>586</v>
      </c>
      <c r="AG38" s="2271"/>
      <c r="AH38" s="2265"/>
      <c r="AI38" s="2280"/>
      <c r="AJ38" s="2283"/>
      <c r="AK38" s="2129"/>
      <c r="AQ38" s="1157">
        <v>34</v>
      </c>
    </row>
    <row customHeight="1" ht="36">
      <c r="A39" s="1372"/>
      <c r="B39" s="1372" t="s">
        <v>217</v>
      </c>
      <c r="C39" s="1372" t="s">
        <v>218</v>
      </c>
      <c r="D39" s="1372" t="s">
        <v>219</v>
      </c>
      <c r="E39" s="1366" t="s">
        <v>587</v>
      </c>
      <c r="F39" s="1366" t="s">
        <v>588</v>
      </c>
      <c r="G39" s="1366" t="s">
        <v>589</v>
      </c>
      <c r="H39" s="1366"/>
      <c r="I39" s="1366" t="s">
        <v>642</v>
      </c>
      <c r="J39" s="1366" t="s">
        <v>592</v>
      </c>
      <c r="K39" s="1366" t="s">
        <v>643</v>
      </c>
      <c r="L39" s="1366" t="s">
        <v>568</v>
      </c>
      <c r="Q39" s="378"/>
      <c r="R39" s="378"/>
      <c r="S39" s="2275"/>
      <c r="T39" s="2211"/>
      <c r="U39" s="304"/>
      <c r="V39" s="1454" t="s">
        <v>644</v>
      </c>
      <c r="W39" s="1224" t="s">
        <v>645</v>
      </c>
      <c r="X39" s="1224" t="s">
        <v>646</v>
      </c>
      <c r="Y39" s="1457" t="s">
        <v>596</v>
      </c>
      <c r="Z39" s="2272" t="s">
        <v>597</v>
      </c>
      <c r="AA39" s="2273"/>
      <c r="AB39" s="2281"/>
      <c r="AC39" s="1454" t="s">
        <v>644</v>
      </c>
      <c r="AD39" s="1224" t="s">
        <v>645</v>
      </c>
      <c r="AE39" s="1224" t="s">
        <v>646</v>
      </c>
      <c r="AF39" s="1457" t="s">
        <v>596</v>
      </c>
      <c r="AG39" s="2272" t="s">
        <v>597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194</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394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205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394</v>
      </c>
      <c r="B42" s="1365" t="s">
        <v>395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550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551</v>
      </c>
      <c r="AM42" s="502"/>
      <c r="AN42" s="502" t="str">
        <f>IF(T42="","",T42)</f>
        <v>Территория действия тарифа</v>
      </c>
      <c r="AO42" s="502"/>
      <c r="AP42" s="502"/>
      <c r="AQ42" s="1157">
        <v>23</v>
      </c>
    </row>
    <row customHeight="1" ht="24">
      <c r="A43" s="1365" t="s">
        <v>394</v>
      </c>
      <c r="B43" s="1365" t="s">
        <v>395</v>
      </c>
      <c r="C43" s="1365" t="s">
        <v>396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633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634</v>
      </c>
      <c r="AM43" s="502"/>
      <c r="AN43" s="502" t="str">
        <f>IF(T43="","",T43)</f>
        <v>Наименование централизованной системы холодного водоснабжения</v>
      </c>
      <c r="AO43" s="502"/>
      <c r="AP43" s="502"/>
      <c r="AQ43" s="1157">
        <v>23</v>
      </c>
    </row>
    <row customHeight="1" ht="24">
      <c r="A44" s="1365" t="s">
        <v>394</v>
      </c>
      <c r="B44" s="1365" t="s">
        <v>395</v>
      </c>
      <c r="C44" s="1365" t="s">
        <v>396</v>
      </c>
      <c r="D44" s="1365" t="s">
        <v>650</v>
      </c>
      <c r="E44" s="2261"/>
      <c r="F44" s="2261"/>
      <c r="G44" s="2261"/>
      <c r="H44" s="2261"/>
      <c r="I44" s="2258" t="str">
        <f>S43&amp;".1"</f>
        <v>...1</v>
      </c>
      <c r="J44" s="1365"/>
      <c r="K44" s="1365"/>
      <c r="L44" s="1366"/>
      <c r="P44" s="2259">
        <v>1</v>
      </c>
      <c r="Q44" s="1452"/>
      <c r="R44" s="358"/>
      <c r="S44" s="1459" t="str">
        <f>$I44</f>
        <v>...1</v>
      </c>
      <c r="T44" s="287" t="s">
        <v>635</v>
      </c>
      <c r="U44" s="302"/>
      <c r="V44" s="2352"/>
      <c r="W44" s="2353"/>
      <c r="X44" s="2353"/>
      <c r="Y44" s="2353"/>
      <c r="Z44" s="2353"/>
      <c r="AA44" s="2353"/>
      <c r="AB44" s="2354"/>
      <c r="AC44" s="2355"/>
      <c r="AD44" s="2356"/>
      <c r="AE44" s="2356"/>
      <c r="AF44" s="2356"/>
      <c r="AG44" s="2356"/>
      <c r="AH44" s="2356"/>
      <c r="AI44" s="2356"/>
      <c r="AJ44" s="2357"/>
      <c r="AK44" s="1260" t="s">
        <v>636</v>
      </c>
      <c r="AM44" s="502"/>
      <c r="AN44" s="502" t="str">
        <f>IF(T44="","",T44)</f>
        <v>Наименование признака дифференциации</v>
      </c>
      <c r="AO44" s="502"/>
      <c r="AP44" s="502"/>
      <c r="AQ44" s="1157">
        <v>23</v>
      </c>
    </row>
    <row customHeight="1" ht="24">
      <c r="A45" s="1365" t="s">
        <v>394</v>
      </c>
      <c r="B45" s="1365" t="s">
        <v>395</v>
      </c>
      <c r="C45" s="1365" t="s">
        <v>396</v>
      </c>
      <c r="D45" s="1365" t="s">
        <v>650</v>
      </c>
      <c r="E45" s="2261"/>
      <c r="F45" s="2261"/>
      <c r="G45" s="2261"/>
      <c r="H45" s="2261"/>
      <c r="I45" s="2288"/>
      <c r="J45" s="2258" t="str">
        <f>I44&amp;".1"</f>
        <v>...1.1</v>
      </c>
      <c r="K45" s="1365"/>
      <c r="L45" s="1366" t="s">
        <v>559</v>
      </c>
      <c r="P45" s="2259"/>
      <c r="Q45" s="2259">
        <v>1</v>
      </c>
      <c r="R45" s="359"/>
      <c r="S45" s="1459" t="str">
        <f>$J45</f>
        <v>...1.1</v>
      </c>
      <c r="T45" s="288" t="s">
        <v>560</v>
      </c>
      <c r="U45" s="302"/>
      <c r="V45" s="2247"/>
      <c r="W45" s="2248"/>
      <c r="X45" s="2248"/>
      <c r="Y45" s="2248"/>
      <c r="Z45" s="2248"/>
      <c r="AA45" s="2248"/>
      <c r="AB45" s="2249"/>
      <c r="AC45" s="2247"/>
      <c r="AD45" s="2248"/>
      <c r="AE45" s="2248"/>
      <c r="AF45" s="2248"/>
      <c r="AG45" s="2248"/>
      <c r="AH45" s="2248"/>
      <c r="AI45" s="2248"/>
      <c r="AJ45" s="2249"/>
      <c r="AK45" s="1309" t="s">
        <v>637</v>
      </c>
      <c r="AM45" s="502"/>
      <c r="AN45" s="502" t="str">
        <f>IF(T45="","",T45)</f>
        <v>Группа потребителей</v>
      </c>
      <c r="AO45" s="502"/>
      <c r="AP45" s="502"/>
      <c r="AQ45" s="1157">
        <v>23</v>
      </c>
    </row>
    <row customHeight="1" ht="24">
      <c r="A46" s="1365" t="s">
        <v>394</v>
      </c>
      <c r="B46" s="1365" t="s">
        <v>395</v>
      </c>
      <c r="C46" s="1365" t="s">
        <v>396</v>
      </c>
      <c r="D46" s="1365" t="s">
        <v>650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394</v>
      </c>
      <c r="B47" s="1365" t="s">
        <v>395</v>
      </c>
      <c r="C47" s="1365" t="s">
        <v>396</v>
      </c>
      <c r="D47" s="1365" t="s">
        <v>650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394</v>
      </c>
      <c r="B48" s="1365" t="s">
        <v>395</v>
      </c>
      <c r="C48" s="1365" t="s">
        <v>396</v>
      </c>
      <c r="D48" s="1365" t="s">
        <v>650</v>
      </c>
      <c r="E48" s="2261"/>
      <c r="F48" s="2261"/>
      <c r="G48" s="2261"/>
      <c r="H48" s="2261"/>
      <c r="I48" s="2288"/>
      <c r="J48" s="2258"/>
      <c r="K48" s="1365"/>
      <c r="L48" s="1366"/>
      <c r="P48" s="2259"/>
      <c r="Q48" s="2259"/>
      <c r="R48" s="358"/>
      <c r="S48" s="1280"/>
      <c r="T48" s="289" t="s">
        <v>638</v>
      </c>
      <c r="U48" s="369"/>
      <c r="V48" s="369"/>
      <c r="W48" s="369"/>
      <c r="X48" s="369"/>
      <c r="Y48" s="369"/>
      <c r="Z48" s="369"/>
      <c r="AA48" s="369"/>
      <c r="AB48" s="369"/>
      <c r="AC48" s="369"/>
      <c r="AD48" s="369"/>
      <c r="AE48" s="369"/>
      <c r="AF48" s="369"/>
      <c r="AG48" s="369"/>
      <c r="AH48" s="369"/>
      <c r="AI48" s="369"/>
      <c r="AJ48" s="369"/>
      <c r="AK48" s="1260" t="s">
        <v>639</v>
      </c>
      <c r="AM48" s="502"/>
      <c r="AN48" s="502" t="str">
        <f>IF(T48="","",T48)</f>
        <v>Добавить значение признака дифференциации</v>
      </c>
      <c r="AO48" s="502"/>
      <c r="AP48" s="502"/>
      <c r="AQ48" s="1157">
        <v>20</v>
      </c>
    </row>
    <row customHeight="1" ht="21.75">
      <c r="A49" s="1365" t="s">
        <v>394</v>
      </c>
      <c r="B49" s="1365" t="s">
        <v>395</v>
      </c>
      <c r="C49" s="1365" t="s">
        <v>396</v>
      </c>
      <c r="D49" s="1365" t="s">
        <v>650</v>
      </c>
      <c r="E49" s="2261"/>
      <c r="F49" s="2261"/>
      <c r="G49" s="2261"/>
      <c r="H49" s="2261"/>
      <c r="I49" s="2258"/>
      <c r="J49" s="1365"/>
      <c r="K49" s="1365"/>
      <c r="L49" s="1366"/>
      <c r="P49" s="2259"/>
      <c r="Q49" s="1452"/>
      <c r="R49" s="358"/>
      <c r="S49" s="1280"/>
      <c r="T49" s="367" t="s">
        <v>565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394</v>
      </c>
      <c r="B50" s="1365" t="s">
        <v>395</v>
      </c>
      <c r="C50" s="1365" t="s">
        <v>396</v>
      </c>
      <c r="D50" s="1365" t="s">
        <v>650</v>
      </c>
      <c r="E50" s="2261"/>
      <c r="F50" s="2261"/>
      <c r="G50" s="2261"/>
      <c r="H50" s="2260"/>
      <c r="I50" s="1365"/>
      <c r="J50" s="1365"/>
      <c r="K50" s="1365"/>
      <c r="L50" s="1366"/>
      <c r="M50" s="1367"/>
      <c r="N50" s="1367"/>
      <c r="O50" s="539"/>
      <c r="P50" s="362"/>
      <c r="Q50" s="377"/>
      <c r="R50" s="357"/>
      <c r="S50" s="1280"/>
      <c r="T50" s="374" t="s">
        <v>640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394</v>
      </c>
      <c r="B51" s="1345" t="s">
        <v>395</v>
      </c>
      <c r="C51" s="1316"/>
      <c r="D51" s="1316"/>
      <c r="E51" s="2261"/>
      <c r="F51" s="2260"/>
      <c r="G51" s="1316"/>
      <c r="H51" s="1316"/>
      <c r="I51" s="1316"/>
      <c r="J51" s="1316"/>
      <c r="K51" s="1316"/>
      <c r="L51" s="1460"/>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394</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315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53ABF-636B-7EF8-9E8A-0.3FCB2D7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205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549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550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551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552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553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554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555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556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616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620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244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245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246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567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568</v>
      </c>
      <c r="P20" s="1510"/>
      <c r="Q20" s="1512"/>
      <c r="R20" s="1512"/>
      <c r="Y20" s="1509" t="s">
        <v>570</v>
      </c>
      <c r="AA20" s="1509" t="s">
        <v>571</v>
      </c>
      <c r="AC20" s="1509" t="s">
        <v>622</v>
      </c>
      <c r="AG20" s="1509" t="s">
        <v>570</v>
      </c>
      <c r="AI20" s="1509" t="s">
        <v>571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573</v>
      </c>
      <c r="T28" s="2252"/>
      <c r="U28" s="1374"/>
      <c r="V28" s="2266" t="str">
        <f>IF(TITLE_DATE_PR_CHANGE="",IF(TITLE_DATE_PR="","",TITLE_DATE_PR),TITLE_DATE_PR_CHANGE)</f>
        <v>46015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574</v>
      </c>
      <c r="T29" s="2252"/>
      <c r="U29" s="1374"/>
      <c r="V29" s="2253" t="str">
        <f>IF(TITLE_NUMBER_PR_CHANGE="",IF(TITLE_NUMBER_PR="","",TITLE_NUMBER_PR),TITLE_NUMBER_PR_CHANGE)</f>
        <v>813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573</v>
      </c>
      <c r="T32" s="2252"/>
      <c r="U32" s="1374"/>
      <c r="V32" s="2266" t="str">
        <f>IF(TITLE_DATE_PR_CHANGE="",IF(TITLE_DATE_PR="","",TITLE_DATE_PR),TITLE_DATE_PR_CHANGE)</f>
        <v>46015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574</v>
      </c>
      <c r="T33" s="2252"/>
      <c r="U33" s="1374"/>
      <c r="V33" s="2253" t="str">
        <f>IF(TITLE_NUMBER_PR_CHANGE="",IF(TITLE_NUMBER_PR="","",TITLE_NUMBER_PR),TITLE_NUMBER_PR_CHANGE)</f>
        <v>813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577</v>
      </c>
      <c r="AB34" s="1644"/>
      <c r="AC34" s="1637"/>
      <c r="AD34" s="1637"/>
      <c r="AE34" s="1637"/>
      <c r="AF34" s="1637"/>
      <c r="AG34" s="1637"/>
      <c r="AH34" s="1637"/>
      <c r="AI34" s="1644" t="s">
        <v>577</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453</v>
      </c>
      <c r="T36" s="2129"/>
      <c r="U36" s="2129"/>
      <c r="V36" s="2129"/>
      <c r="W36" s="2129"/>
      <c r="X36" s="2129"/>
      <c r="Y36" s="2129"/>
      <c r="Z36" s="2129"/>
      <c r="AA36" s="2177"/>
      <c r="AB36" s="2177"/>
      <c r="AC36" s="2177"/>
      <c r="AD36" s="2129"/>
      <c r="AE36" s="2129"/>
      <c r="AF36" s="2129"/>
      <c r="AG36" s="2129"/>
      <c r="AH36" s="2129"/>
      <c r="AI36" s="2129"/>
      <c r="AJ36" s="2129"/>
      <c r="AK36" s="2129" t="s">
        <v>454</v>
      </c>
      <c r="AQ36" s="1633">
        <v>14</v>
      </c>
    </row>
    <row customHeight="1" ht="15">
      <c r="Q37" s="293"/>
      <c r="R37" s="378"/>
      <c r="S37" s="2275" t="s">
        <v>92</v>
      </c>
      <c r="T37" s="2211" t="s">
        <v>651</v>
      </c>
      <c r="U37" s="339"/>
      <c r="V37" s="2277"/>
      <c r="W37" s="2277"/>
      <c r="X37" s="2277"/>
      <c r="Y37" s="2277"/>
      <c r="Z37" s="2277"/>
      <c r="AA37" s="2211" t="s">
        <v>580</v>
      </c>
      <c r="AB37" s="2210" t="s">
        <v>652</v>
      </c>
      <c r="AC37" s="2210" t="s">
        <v>626</v>
      </c>
      <c r="AD37" s="2293" t="s">
        <v>579</v>
      </c>
      <c r="AE37" s="2293"/>
      <c r="AF37" s="2277"/>
      <c r="AG37" s="2277"/>
      <c r="AH37" s="2278"/>
      <c r="AI37" s="2279" t="s">
        <v>580</v>
      </c>
      <c r="AJ37" s="2282" t="s">
        <v>582</v>
      </c>
      <c r="AK37" s="2129"/>
      <c r="AQ37" s="1633">
        <v>14</v>
      </c>
    </row>
    <row customHeight="1" ht="36">
      <c r="Q38" s="293"/>
      <c r="R38" s="378"/>
      <c r="S38" s="2275"/>
      <c r="T38" s="2211"/>
      <c r="U38" s="1033"/>
      <c r="V38" s="2105" t="s">
        <v>629</v>
      </c>
      <c r="W38" s="2129"/>
      <c r="X38" s="2296" t="s">
        <v>586</v>
      </c>
      <c r="Y38" s="2315"/>
      <c r="Z38" s="2315"/>
      <c r="AA38" s="2211"/>
      <c r="AB38" s="2210"/>
      <c r="AC38" s="2210"/>
      <c r="AD38" s="2105" t="s">
        <v>629</v>
      </c>
      <c r="AE38" s="2129"/>
      <c r="AF38" s="2315" t="s">
        <v>586</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217</v>
      </c>
      <c r="C40" s="1268" t="s">
        <v>218</v>
      </c>
      <c r="D40" s="1268" t="s">
        <v>219</v>
      </c>
      <c r="E40" s="1312" t="s">
        <v>587</v>
      </c>
      <c r="F40" s="1312" t="s">
        <v>588</v>
      </c>
      <c r="G40" s="1312" t="s">
        <v>589</v>
      </c>
      <c r="H40" s="1312" t="s">
        <v>590</v>
      </c>
      <c r="I40" s="1312" t="s">
        <v>591</v>
      </c>
      <c r="J40" s="1312" t="s">
        <v>592</v>
      </c>
      <c r="K40" s="1312" t="s">
        <v>593</v>
      </c>
      <c r="L40" s="1312" t="s">
        <v>568</v>
      </c>
      <c r="Q40" s="293"/>
      <c r="R40" s="378"/>
      <c r="S40" s="2275"/>
      <c r="T40" s="2211"/>
      <c r="U40" s="304"/>
      <c r="V40" s="1952" t="s">
        <v>630</v>
      </c>
      <c r="W40" s="1952" t="s">
        <v>631</v>
      </c>
      <c r="X40" s="1940" t="s">
        <v>596</v>
      </c>
      <c r="Y40" s="2272" t="s">
        <v>597</v>
      </c>
      <c r="Z40" s="2322"/>
      <c r="AA40" s="2211"/>
      <c r="AB40" s="2210"/>
      <c r="AC40" s="2210"/>
      <c r="AD40" s="1970" t="s">
        <v>630</v>
      </c>
      <c r="AE40" s="1961" t="s">
        <v>631</v>
      </c>
      <c r="AF40" s="1940" t="s">
        <v>596</v>
      </c>
      <c r="AG40" s="2272" t="s">
        <v>597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194</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359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205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1.75">
      <c r="A43" s="1269" t="s">
        <v>359</v>
      </c>
      <c r="B43" s="1269" t="s">
        <v>360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550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551</v>
      </c>
      <c r="AM43" s="1626"/>
      <c r="AN43" s="1626" t="str">
        <f>IF(T43="","",T43)</f>
        <v>Территория действия тарифа</v>
      </c>
      <c r="AO43" s="1626"/>
      <c r="AP43" s="1626"/>
      <c r="AQ43" s="1633">
        <v>21</v>
      </c>
    </row>
    <row customHeight="1" ht="24">
      <c r="A44" s="1269" t="s">
        <v>359</v>
      </c>
      <c r="B44" s="1269" t="s">
        <v>360</v>
      </c>
      <c r="C44" s="1269" t="s">
        <v>361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552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553</v>
      </c>
      <c r="AM44" s="1626"/>
      <c r="AN44" s="1626" t="str">
        <f>IF(T44="","",T44)</f>
        <v>Наименование системы теплоснабжения </v>
      </c>
      <c r="AO44" s="1626"/>
      <c r="AP44" s="1626"/>
      <c r="AQ44" s="1633">
        <v>23</v>
      </c>
    </row>
    <row customHeight="1" ht="21.75">
      <c r="A45" s="1269" t="s">
        <v>359</v>
      </c>
      <c r="B45" s="1269" t="s">
        <v>360</v>
      </c>
      <c r="C45" s="1269" t="s">
        <v>361</v>
      </c>
      <c r="D45" s="1269" t="s">
        <v>362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554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555</v>
      </c>
      <c r="AM45" s="1626"/>
      <c r="AN45" s="1626" t="str">
        <f>IF(T45="","",T45)</f>
        <v>Источник тепловой энергии  </v>
      </c>
      <c r="AO45" s="1626"/>
      <c r="AP45" s="1626"/>
      <c r="AQ45" s="1633">
        <v>21</v>
      </c>
    </row>
    <row s="1644" customFormat="1" customHeight="1" ht="0">
      <c r="A46" s="1377" t="s">
        <v>359</v>
      </c>
      <c r="B46" s="1377" t="s">
        <v>360</v>
      </c>
      <c r="C46" s="1377" t="s">
        <v>361</v>
      </c>
      <c r="D46" s="1377" t="s">
        <v>362</v>
      </c>
      <c r="E46" s="2292"/>
      <c r="F46" s="2292"/>
      <c r="G46" s="2292"/>
      <c r="H46" s="2292"/>
      <c r="I46" s="2129" t="str">
        <f>S45&amp;".1"</f>
        <v>....1</v>
      </c>
      <c r="J46" s="1377"/>
      <c r="K46" s="1377"/>
      <c r="L46" s="1383" t="s">
        <v>556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359</v>
      </c>
      <c r="B47" s="1377" t="s">
        <v>360</v>
      </c>
      <c r="C47" s="1377" t="s">
        <v>361</v>
      </c>
      <c r="D47" s="1377" t="s">
        <v>362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359</v>
      </c>
      <c r="B48" s="1269" t="s">
        <v>360</v>
      </c>
      <c r="C48" s="1269" t="s">
        <v>361</v>
      </c>
      <c r="D48" s="1269" t="s">
        <v>362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632</v>
      </c>
      <c r="AL48" s="1638">
        <f>STRCHECKDATE(#REF!)</f>
      </c>
      <c r="AM48" s="1626"/>
      <c r="AN48" s="1626" t="str">
        <f>IF(T48="","",T48)</f>
        <v/>
      </c>
      <c r="AO48" s="1626"/>
      <c r="AP48" s="1626"/>
      <c r="AQ48" s="1633">
        <v>21</v>
      </c>
    </row>
    <row customHeight="1" ht="11.25">
      <c r="A49" s="1269" t="s">
        <v>359</v>
      </c>
      <c r="B49" s="1269" t="s">
        <v>360</v>
      </c>
      <c r="C49" s="1269" t="s">
        <v>361</v>
      </c>
      <c r="D49" s="1269" t="s">
        <v>362</v>
      </c>
      <c r="E49" s="2292"/>
      <c r="F49" s="2292"/>
      <c r="G49" s="2292"/>
      <c r="H49" s="2292"/>
      <c r="I49" s="2103"/>
      <c r="J49" s="2129"/>
      <c r="K49" s="1269"/>
      <c r="L49" s="1312"/>
      <c r="P49" s="2259"/>
      <c r="Q49" s="2259"/>
      <c r="R49" s="358"/>
      <c r="S49" s="1280"/>
      <c r="T49" s="289" t="s">
        <v>620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359</v>
      </c>
      <c r="B50" s="1377" t="s">
        <v>360</v>
      </c>
      <c r="C50" s="1377" t="s">
        <v>361</v>
      </c>
      <c r="D50" s="1377" t="s">
        <v>362</v>
      </c>
      <c r="E50" s="2292"/>
      <c r="F50" s="2292"/>
      <c r="G50" s="2292"/>
      <c r="H50" s="2292"/>
      <c r="I50" s="2129"/>
      <c r="J50" s="1377"/>
      <c r="K50" s="1377"/>
      <c r="L50" s="1383"/>
      <c r="M50" s="1248"/>
      <c r="N50" s="1248"/>
      <c r="O50" s="1248"/>
      <c r="P50" s="2259"/>
      <c r="Q50" s="1956"/>
      <c r="R50" s="358"/>
      <c r="S50" s="1388"/>
      <c r="T50" s="1389" t="s">
        <v>565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359</v>
      </c>
      <c r="B51" s="1377" t="s">
        <v>360</v>
      </c>
      <c r="C51" s="1377" t="s">
        <v>361</v>
      </c>
      <c r="D51" s="1377" t="s">
        <v>362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359</v>
      </c>
      <c r="B52" s="1377" t="s">
        <v>360</v>
      </c>
      <c r="C52" s="1377" t="s">
        <v>361</v>
      </c>
      <c r="D52" s="1376"/>
      <c r="E52" s="2292"/>
      <c r="F52" s="2292"/>
      <c r="G52" s="2291"/>
      <c r="H52" s="1376"/>
      <c r="I52" s="1376"/>
      <c r="J52" s="1376"/>
      <c r="K52" s="1376"/>
      <c r="L52" s="1379"/>
      <c r="M52" s="1380"/>
      <c r="N52" s="1380"/>
      <c r="O52" s="353"/>
      <c r="P52" s="1318"/>
      <c r="Q52" s="1319"/>
      <c r="R52" s="1318"/>
      <c r="S52" s="1324"/>
      <c r="T52" s="1327" t="s">
        <v>244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359</v>
      </c>
      <c r="B53" s="1377" t="s">
        <v>360</v>
      </c>
      <c r="C53" s="1376"/>
      <c r="D53" s="1376"/>
      <c r="E53" s="2292"/>
      <c r="F53" s="2291"/>
      <c r="G53" s="1376"/>
      <c r="H53" s="1376"/>
      <c r="I53" s="1376"/>
      <c r="J53" s="1376"/>
      <c r="K53" s="1376"/>
      <c r="L53" s="1379"/>
      <c r="M53" s="1381"/>
      <c r="N53" s="1381"/>
      <c r="O53" s="353"/>
      <c r="P53" s="1318"/>
      <c r="Q53" s="1319"/>
      <c r="R53" s="1318"/>
      <c r="S53" s="1324"/>
      <c r="T53" s="1327" t="s">
        <v>245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359</v>
      </c>
      <c r="B54" s="1377"/>
      <c r="C54" s="1377"/>
      <c r="D54" s="1377"/>
      <c r="E54" s="2292"/>
      <c r="F54" s="1377"/>
      <c r="G54" s="1377"/>
      <c r="H54" s="1377"/>
      <c r="I54" s="1377"/>
      <c r="J54" s="1377"/>
      <c r="K54" s="1377"/>
      <c r="L54" s="1383"/>
      <c r="M54" s="1381"/>
      <c r="N54" s="1381"/>
      <c r="O54" s="353"/>
      <c r="P54" s="382"/>
      <c r="Q54" s="1346"/>
      <c r="R54" s="382"/>
      <c r="S54" s="1324"/>
      <c r="T54" s="1327" t="s">
        <v>246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359</v>
      </c>
      <c r="B55" s="1377"/>
      <c r="C55" s="1377"/>
      <c r="D55" s="1377"/>
      <c r="E55" s="2291"/>
      <c r="F55" s="1377"/>
      <c r="G55" s="1377"/>
      <c r="H55" s="1377"/>
      <c r="I55" s="1377"/>
      <c r="J55" s="1377"/>
      <c r="K55" s="1377"/>
      <c r="L55" s="1383"/>
      <c r="M55" s="1381"/>
      <c r="N55" s="1381"/>
      <c r="O55" s="353"/>
      <c r="P55" s="382"/>
      <c r="Q55" s="1346"/>
      <c r="R55" s="382"/>
      <c r="S55" s="1324"/>
      <c r="T55" s="1327" t="s">
        <v>246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315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86</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002A-D2C3-FBC5-A65B-0.0B4519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205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550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551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633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634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555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556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653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654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655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656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657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620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245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567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568</v>
      </c>
      <c r="P24" s="1510"/>
      <c r="Q24" s="1512"/>
      <c r="R24" s="1512"/>
      <c r="AA24" s="1509" t="s">
        <v>570</v>
      </c>
      <c r="AC24" s="1509" t="s">
        <v>571</v>
      </c>
      <c r="AD24" s="1509" t="s">
        <v>621</v>
      </c>
      <c r="AH24" s="1509" t="s">
        <v>621</v>
      </c>
      <c r="AK24" s="1509" t="s">
        <v>658</v>
      </c>
      <c r="AL24" s="1509" t="s">
        <v>621</v>
      </c>
      <c r="AP24" s="1509" t="s">
        <v>621</v>
      </c>
      <c r="AY24" s="1509" t="s">
        <v>570</v>
      </c>
      <c r="BA24" s="1509" t="s">
        <v>571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ценового и тарифного регулирования</v>
      </c>
      <c r="W31" s="2253"/>
      <c r="X31" s="2253"/>
      <c r="Y31" s="2253"/>
      <c r="Z31" s="2253"/>
      <c r="AA31" s="2253"/>
      <c r="AB31" s="2253"/>
      <c r="AC31" s="328"/>
      <c r="AD31" s="2253" t="str">
        <f>IF(TITLE_NAME_OR_PR_CHANGE="",IF(TITLE_NAME_OR_PR="","",TITLE_NAME_OR_PR),TITLE_NAME_OR_PR_CHANGE)</f>
        <v>Комитет ценового и тарифного регулирования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573</v>
      </c>
      <c r="T32" s="2252"/>
      <c r="U32" s="1374"/>
      <c r="V32" s="2266" t="str">
        <f>IF(TITLE_DATE_PR_CHANGE="",IF(TITLE_DATE_PR="","",TITLE_DATE_PR),TITLE_DATE_PR_CHANGE)</f>
        <v>46015</v>
      </c>
      <c r="W32" s="2266"/>
      <c r="X32" s="2266"/>
      <c r="Y32" s="2266"/>
      <c r="Z32" s="2266"/>
      <c r="AA32" s="2266"/>
      <c r="AB32" s="2266"/>
      <c r="AC32" s="328"/>
      <c r="AD32" s="2266" t="str">
        <f>IF(TITLE_DATE_PR_CHANGE="",IF(TITLE_DATE_PR="","",TITLE_DATE_PR),TITLE_DATE_PR_CHANGE)</f>
        <v>46015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574</v>
      </c>
      <c r="T33" s="2252"/>
      <c r="U33" s="1374"/>
      <c r="V33" s="2253" t="str">
        <f>IF(TITLE_NUMBER_PR_CHANGE="",IF(TITLE_NUMBER_PR="","",TITLE_NUMBER_PR),TITLE_NUMBER_PR_CHANGE)</f>
        <v>813</v>
      </c>
      <c r="W33" s="2253"/>
      <c r="X33" s="2253"/>
      <c r="Y33" s="2253"/>
      <c r="Z33" s="2253"/>
      <c r="AA33" s="2253"/>
      <c r="AB33" s="2253"/>
      <c r="AC33" s="328"/>
      <c r="AD33" s="2253" t="str">
        <f>IF(TITLE_NUMBER_PR_CHANGE="",IF(TITLE_NUMBER_PR="","",TITLE_NUMBER_PR),TITLE_NUMBER_PR_CHANGE)</f>
        <v>813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573</v>
      </c>
      <c r="T36" s="2252"/>
      <c r="U36" s="1374"/>
      <c r="V36" s="2266" t="str">
        <f>IF(TITLE_DATE_PR_CHANGE="",IF(TITLE_DATE_PR="","",TITLE_DATE_PR),TITLE_DATE_PR_CHANGE)</f>
        <v>46015</v>
      </c>
      <c r="W36" s="2266"/>
      <c r="X36" s="2266"/>
      <c r="Y36" s="2266"/>
      <c r="Z36" s="2266"/>
      <c r="AA36" s="2266"/>
      <c r="AB36" s="2266"/>
      <c r="AC36" s="328"/>
      <c r="AD36" s="2266" t="str">
        <f>IF(TITLE_DATE_PR_CHANGE="",IF(TITLE_DATE_PR="","",TITLE_DATE_PR),TITLE_DATE_PR_CHANGE)</f>
        <v>46015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574</v>
      </c>
      <c r="T37" s="2252"/>
      <c r="U37" s="1374"/>
      <c r="V37" s="2253" t="str">
        <f>IF(TITLE_NUMBER_PR_CHANGE="",IF(TITLE_NUMBER_PR="","",TITLE_NUMBER_PR),TITLE_NUMBER_PR_CHANGE)</f>
        <v>813</v>
      </c>
      <c r="W37" s="2253"/>
      <c r="X37" s="2253"/>
      <c r="Y37" s="2253"/>
      <c r="Z37" s="2253"/>
      <c r="AA37" s="2253"/>
      <c r="AB37" s="2253"/>
      <c r="AC37" s="328"/>
      <c r="AD37" s="2253" t="str">
        <f>IF(TITLE_NUMBER_PR_CHANGE="",IF(TITLE_NUMBER_PR="","",TITLE_NUMBER_PR),TITLE_NUMBER_PR_CHANGE)</f>
        <v>813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577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577</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453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454</v>
      </c>
      <c r="BI40" s="1157">
        <v>14</v>
      </c>
    </row>
    <row customHeight="1" ht="15">
      <c r="Q41" s="293"/>
      <c r="R41" s="378"/>
      <c r="S41" s="2275" t="s">
        <v>92</v>
      </c>
      <c r="T41" s="2211" t="s">
        <v>659</v>
      </c>
      <c r="U41" s="303"/>
      <c r="V41" s="2276" t="s">
        <v>579</v>
      </c>
      <c r="W41" s="2277"/>
      <c r="X41" s="2277"/>
      <c r="Y41" s="2277"/>
      <c r="Z41" s="2277"/>
      <c r="AA41" s="2277"/>
      <c r="AB41" s="2278"/>
      <c r="AC41" s="2279" t="s">
        <v>580</v>
      </c>
      <c r="AD41" s="2330" t="s">
        <v>660</v>
      </c>
      <c r="AE41" s="2293"/>
      <c r="AF41" s="2293"/>
      <c r="AG41" s="2331"/>
      <c r="AH41" s="2330" t="s">
        <v>661</v>
      </c>
      <c r="AI41" s="2293"/>
      <c r="AJ41" s="2293"/>
      <c r="AK41" s="2331"/>
      <c r="AL41" s="2330" t="s">
        <v>662</v>
      </c>
      <c r="AM41" s="2293"/>
      <c r="AN41" s="2293"/>
      <c r="AO41" s="2331"/>
      <c r="AP41" s="2330" t="s">
        <v>663</v>
      </c>
      <c r="AQ41" s="2293"/>
      <c r="AR41" s="2293"/>
      <c r="AS41" s="2331"/>
      <c r="AT41" s="2276" t="s">
        <v>579</v>
      </c>
      <c r="AU41" s="2277"/>
      <c r="AV41" s="2277"/>
      <c r="AW41" s="2277"/>
      <c r="AX41" s="2277"/>
      <c r="AY41" s="2277"/>
      <c r="AZ41" s="2278"/>
      <c r="BA41" s="2279" t="s">
        <v>580</v>
      </c>
      <c r="BB41" s="2282" t="s">
        <v>582</v>
      </c>
      <c r="BC41" s="2129"/>
      <c r="BI41" s="1157">
        <v>14</v>
      </c>
    </row>
    <row customHeight="1" ht="36">
      <c r="Q42" s="293"/>
      <c r="R42" s="378"/>
      <c r="S42" s="2275"/>
      <c r="T42" s="2211"/>
      <c r="U42" s="1033"/>
      <c r="V42" s="2194" t="s">
        <v>664</v>
      </c>
      <c r="W42" s="2195"/>
      <c r="X42" s="2194" t="s">
        <v>665</v>
      </c>
      <c r="Y42" s="2195"/>
      <c r="Z42" s="2296" t="s">
        <v>666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664</v>
      </c>
      <c r="AU42" s="2195"/>
      <c r="AV42" s="2194" t="s">
        <v>665</v>
      </c>
      <c r="AW42" s="2195"/>
      <c r="AX42" s="2296" t="s">
        <v>666</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217</v>
      </c>
      <c r="C44" s="1372" t="s">
        <v>218</v>
      </c>
      <c r="D44" s="1372" t="s">
        <v>219</v>
      </c>
      <c r="E44" s="1366" t="s">
        <v>587</v>
      </c>
      <c r="F44" s="1366" t="s">
        <v>588</v>
      </c>
      <c r="G44" s="1366" t="s">
        <v>589</v>
      </c>
      <c r="H44" s="1366" t="s">
        <v>590</v>
      </c>
      <c r="I44" s="1366" t="s">
        <v>591</v>
      </c>
      <c r="J44" s="1366" t="s">
        <v>592</v>
      </c>
      <c r="K44" s="1366" t="s">
        <v>593</v>
      </c>
      <c r="L44" s="1366" t="s">
        <v>568</v>
      </c>
      <c r="Q44" s="293"/>
      <c r="R44" s="378"/>
      <c r="S44" s="2275"/>
      <c r="T44" s="2211"/>
      <c r="U44" s="304"/>
      <c r="V44" s="1450" t="s">
        <v>630</v>
      </c>
      <c r="W44" s="1450" t="s">
        <v>631</v>
      </c>
      <c r="X44" s="1450" t="s">
        <v>630</v>
      </c>
      <c r="Y44" s="1450" t="s">
        <v>631</v>
      </c>
      <c r="Z44" s="1457" t="s">
        <v>596</v>
      </c>
      <c r="AA44" s="2272" t="s">
        <v>597</v>
      </c>
      <c r="AB44" s="2273"/>
      <c r="AC44" s="2281"/>
      <c r="AD44" s="2335"/>
      <c r="AE44" s="2336"/>
      <c r="AF44" s="2336"/>
      <c r="AG44" s="2337"/>
      <c r="AH44" s="2335"/>
      <c r="AI44" s="2336"/>
      <c r="AJ44" s="2336"/>
      <c r="AK44" s="2337"/>
      <c r="AL44" s="2335"/>
      <c r="AM44" s="2336"/>
      <c r="AN44" s="2336"/>
      <c r="AO44" s="2337"/>
      <c r="AP44" s="2335"/>
      <c r="AQ44" s="2336"/>
      <c r="AR44" s="2336"/>
      <c r="AS44" s="2337"/>
      <c r="AT44" s="1450" t="s">
        <v>630</v>
      </c>
      <c r="AU44" s="1450" t="s">
        <v>631</v>
      </c>
      <c r="AV44" s="1450" t="s">
        <v>630</v>
      </c>
      <c r="AW44" s="1450" t="s">
        <v>631</v>
      </c>
      <c r="AX44" s="1457" t="s">
        <v>596</v>
      </c>
      <c r="AY44" s="2272" t="s">
        <v>597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194</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399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205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399</v>
      </c>
      <c r="B47" s="1365" t="s">
        <v>400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550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551</v>
      </c>
      <c r="BE47" s="502"/>
      <c r="BF47" s="502" t="str">
        <f>IF(T47="","",T47)</f>
        <v>Территория действия тарифа</v>
      </c>
      <c r="BG47" s="502"/>
      <c r="BH47" s="502"/>
      <c r="BI47" s="1157">
        <v>21</v>
      </c>
    </row>
    <row customHeight="1" ht="42.75">
      <c r="A48" s="1365" t="s">
        <v>399</v>
      </c>
      <c r="B48" s="1365" t="s">
        <v>400</v>
      </c>
      <c r="C48" s="1365" t="s">
        <v>401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633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634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399</v>
      </c>
      <c r="B49" s="1345" t="s">
        <v>400</v>
      </c>
      <c r="C49" s="1345" t="s">
        <v>401</v>
      </c>
      <c r="D49" s="1345" t="s">
        <v>667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555</v>
      </c>
      <c r="BE49" s="502"/>
      <c r="BF49" s="502" t="str">
        <f>IF(T49="","",T49)</f>
        <v/>
      </c>
      <c r="BG49" s="502"/>
      <c r="BH49" s="502"/>
      <c r="BI49" s="513">
        <v>0</v>
      </c>
    </row>
    <row s="1644" customFormat="1" customHeight="1" ht="0">
      <c r="A50" s="1345" t="s">
        <v>399</v>
      </c>
      <c r="B50" s="1345" t="s">
        <v>400</v>
      </c>
      <c r="C50" s="1345" t="s">
        <v>401</v>
      </c>
      <c r="D50" s="1345" t="s">
        <v>667</v>
      </c>
      <c r="E50" s="2261"/>
      <c r="F50" s="2261"/>
      <c r="G50" s="2261"/>
      <c r="H50" s="2261"/>
      <c r="I50" s="2258" t="str">
        <f>S49&amp;".1"</f>
        <v>.1</v>
      </c>
      <c r="J50" s="1345"/>
      <c r="K50" s="1345"/>
      <c r="L50" s="1348" t="s">
        <v>556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399</v>
      </c>
      <c r="B51" s="1345" t="s">
        <v>400</v>
      </c>
      <c r="C51" s="1345" t="s">
        <v>401</v>
      </c>
      <c r="D51" s="1345" t="s">
        <v>667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399</v>
      </c>
      <c r="B52" s="1365" t="s">
        <v>400</v>
      </c>
      <c r="C52" s="1365" t="s">
        <v>401</v>
      </c>
      <c r="D52" s="1365" t="s">
        <v>667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653</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654</v>
      </c>
      <c r="AT53" s="1395"/>
      <c r="AU53" s="1498"/>
      <c r="AV53" s="1395"/>
      <c r="AW53" s="1498"/>
      <c r="AX53" s="1395"/>
      <c r="AY53" s="1395"/>
      <c r="AZ53" s="1395"/>
      <c r="BA53" s="1395"/>
      <c r="BB53" s="1399"/>
      <c r="BC53" s="2256"/>
      <c r="BE53" s="502"/>
      <c r="BF53" s="502"/>
      <c r="BG53" s="502"/>
      <c r="BH53" s="502"/>
      <c r="BI53" s="1157">
        <v>11</v>
      </c>
    </row>
    <row customHeight="1" ht="11.25">
      <c r="A54" s="1365" t="s">
        <v>399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655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399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656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399</v>
      </c>
      <c r="B56" s="1365" t="s">
        <v>400</v>
      </c>
      <c r="C56" s="1365" t="s">
        <v>401</v>
      </c>
      <c r="D56" s="1365" t="s">
        <v>667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657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399</v>
      </c>
      <c r="B57" s="1365" t="s">
        <v>400</v>
      </c>
      <c r="C57" s="1365" t="s">
        <v>401</v>
      </c>
      <c r="D57" s="1365" t="s">
        <v>667</v>
      </c>
      <c r="E57" s="2261"/>
      <c r="F57" s="2261"/>
      <c r="G57" s="2261"/>
      <c r="H57" s="2261"/>
      <c r="I57" s="2288"/>
      <c r="J57" s="2258"/>
      <c r="K57" s="1365"/>
      <c r="L57" s="1366"/>
      <c r="P57" s="2259"/>
      <c r="Q57" s="2259"/>
      <c r="R57" s="358"/>
      <c r="S57" s="1280"/>
      <c r="T57" s="289" t="s">
        <v>620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399</v>
      </c>
      <c r="B58" s="1345" t="s">
        <v>400</v>
      </c>
      <c r="C58" s="1345" t="s">
        <v>401</v>
      </c>
      <c r="D58" s="1345" t="s">
        <v>667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399</v>
      </c>
      <c r="B59" s="1345" t="s">
        <v>400</v>
      </c>
      <c r="C59" s="1345" t="s">
        <v>401</v>
      </c>
      <c r="D59" s="1345" t="s">
        <v>667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399</v>
      </c>
      <c r="B60" s="1345" t="s">
        <v>400</v>
      </c>
      <c r="C60" s="1345" t="s">
        <v>401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399</v>
      </c>
      <c r="B61" s="1345" t="s">
        <v>400</v>
      </c>
      <c r="C61" s="1316"/>
      <c r="D61" s="1316"/>
      <c r="E61" s="2261"/>
      <c r="F61" s="2260"/>
      <c r="G61" s="1316"/>
      <c r="H61" s="1316"/>
      <c r="I61" s="1316"/>
      <c r="J61" s="1316"/>
      <c r="K61" s="1316"/>
      <c r="L61" s="1466"/>
      <c r="M61" s="1323"/>
      <c r="N61" s="1323"/>
      <c r="P61" s="1318"/>
      <c r="Q61" s="1319"/>
      <c r="R61" s="1318"/>
      <c r="S61" s="1324"/>
      <c r="T61" s="1327" t="s">
        <v>245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399</v>
      </c>
      <c r="B62" s="1345"/>
      <c r="C62" s="1345"/>
      <c r="D62" s="1345"/>
      <c r="E62" s="2260"/>
      <c r="F62" s="1345"/>
      <c r="G62" s="1345"/>
      <c r="H62" s="1345"/>
      <c r="I62" s="1345"/>
      <c r="J62" s="1345"/>
      <c r="K62" s="1345"/>
      <c r="L62" s="1348"/>
      <c r="M62" s="1323"/>
      <c r="N62" s="1323"/>
      <c r="O62" s="520"/>
      <c r="P62" s="382"/>
      <c r="Q62" s="1346"/>
      <c r="R62" s="382"/>
      <c r="S62" s="1324"/>
      <c r="T62" s="1327" t="s">
        <v>246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315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12ED-E5DD-84F3-15E5-0.4681CF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205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550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551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668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669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635</v>
      </c>
      <c r="U5" s="302"/>
      <c r="V5" s="2352"/>
      <c r="W5" s="2353"/>
      <c r="X5" s="2353"/>
      <c r="Y5" s="2353"/>
      <c r="Z5" s="2353"/>
      <c r="AA5" s="2353"/>
      <c r="AB5" s="2354"/>
      <c r="AC5" s="2355"/>
      <c r="AD5" s="2356"/>
      <c r="AE5" s="2356"/>
      <c r="AF5" s="2356"/>
      <c r="AG5" s="2356"/>
      <c r="AH5" s="2356"/>
      <c r="AI5" s="2356"/>
      <c r="AJ5" s="2357"/>
      <c r="AK5" s="1260" t="s">
        <v>636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559</v>
      </c>
      <c r="P6" s="2259"/>
      <c r="Q6" s="2259">
        <v>1</v>
      </c>
      <c r="R6" s="359"/>
      <c r="S6" s="1495">
        <f>$J6</f>
      </c>
      <c r="T6" s="288" t="s">
        <v>560</v>
      </c>
      <c r="U6" s="302"/>
      <c r="V6" s="2247"/>
      <c r="W6" s="2248"/>
      <c r="X6" s="2248"/>
      <c r="Y6" s="2248"/>
      <c r="Z6" s="2248"/>
      <c r="AA6" s="2248"/>
      <c r="AB6" s="2249"/>
      <c r="AC6" s="2247"/>
      <c r="AD6" s="2248"/>
      <c r="AE6" s="2248"/>
      <c r="AF6" s="2248"/>
      <c r="AG6" s="2248"/>
      <c r="AH6" s="2248"/>
      <c r="AI6" s="2248"/>
      <c r="AJ6" s="2249"/>
      <c r="AK6" s="1309" t="s">
        <v>637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638</v>
      </c>
      <c r="U9" s="369"/>
      <c r="V9" s="369"/>
      <c r="W9" s="369"/>
      <c r="X9" s="369"/>
      <c r="Y9" s="369"/>
      <c r="Z9" s="369"/>
      <c r="AA9" s="369"/>
      <c r="AB9" s="369"/>
      <c r="AC9" s="369"/>
      <c r="AD9" s="369"/>
      <c r="AE9" s="369"/>
      <c r="AF9" s="369"/>
      <c r="AG9" s="369"/>
      <c r="AH9" s="369"/>
      <c r="AI9" s="369"/>
      <c r="AJ9" s="369"/>
      <c r="AK9" s="1260" t="s">
        <v>639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565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640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567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568</v>
      </c>
      <c r="P20" s="1364"/>
      <c r="Q20" s="1444"/>
      <c r="R20" s="1444"/>
      <c r="S20" s="731"/>
      <c r="T20" s="1162" t="s">
        <v>569</v>
      </c>
      <c r="Z20" s="188" t="s">
        <v>570</v>
      </c>
      <c r="AB20" s="188" t="s">
        <v>571</v>
      </c>
      <c r="AC20" s="1162" t="s">
        <v>569</v>
      </c>
      <c r="AG20" s="188" t="s">
        <v>572</v>
      </c>
      <c r="AI20" s="188" t="s">
        <v>571</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2253"/>
      <c r="AB27" s="328"/>
      <c r="AC27" s="2253" t="str">
        <f>IF(TITLE_NAME_OR_PR_CHANGE="",IF(TITLE_NAME_OR_PR="","",TITLE_NAME_OR_PR),TITLE_NAME_OR_PR_CHANGE)</f>
        <v>Комитет ценового и тарифного регулирования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573</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574</v>
      </c>
      <c r="T29" s="2252"/>
      <c r="U29" s="1374"/>
      <c r="V29" s="2253" t="str">
        <f>IF(TITLE_NUMBER_PR_CHANGE="",IF(TITLE_NUMBER_PR="","",TITLE_NUMBER_PR),TITLE_NUMBER_PR_CHANGE)</f>
        <v>813</v>
      </c>
      <c r="W29" s="2253"/>
      <c r="X29" s="2253"/>
      <c r="Y29" s="2253"/>
      <c r="Z29" s="2253"/>
      <c r="AA29" s="2253"/>
      <c r="AB29" s="328"/>
      <c r="AC29" s="2253" t="str">
        <f>IF(TITLE_NUMBER_PR_CHANGE="",IF(TITLE_NUMBER_PR="","",TITLE_NUMBER_PR),TITLE_NUMBER_PR_CHANGE)</f>
        <v>813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575</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576</v>
      </c>
      <c r="T33" s="2252"/>
      <c r="U33" s="1374"/>
      <c r="V33" s="2253" t="str">
        <f>IF(TITLE_NUMBER_PR_CHANGE="",IF(TITLE_NUMBER_PR="","",TITLE_NUMBER_PR),TITLE_NUMBER_PR_CHANGE)</f>
        <v>813</v>
      </c>
      <c r="W33" s="2253"/>
      <c r="X33" s="2253"/>
      <c r="Y33" s="2253"/>
      <c r="Z33" s="2253"/>
      <c r="AA33" s="2253"/>
      <c r="AB33" s="328"/>
      <c r="AC33" s="2253" t="str">
        <f>IF(TITLE_NUMBER_PR_CHANGE="",IF(TITLE_NUMBER_PR="","",TITLE_NUMBER_PR),TITLE_NUMBER_PR_CHANGE)</f>
        <v>813</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577</v>
      </c>
      <c r="AC34" s="328"/>
      <c r="AD34" s="328"/>
      <c r="AE34" s="328"/>
      <c r="AF34" s="328"/>
      <c r="AG34" s="328"/>
      <c r="AH34" s="328"/>
      <c r="AI34" s="280" t="s">
        <v>577</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453</v>
      </c>
      <c r="T36" s="2129"/>
      <c r="U36" s="2129"/>
      <c r="V36" s="2129"/>
      <c r="W36" s="2129"/>
      <c r="X36" s="2129"/>
      <c r="Y36" s="2129"/>
      <c r="Z36" s="2129"/>
      <c r="AA36" s="2129"/>
      <c r="AB36" s="2129"/>
      <c r="AC36" s="2129"/>
      <c r="AD36" s="2129"/>
      <c r="AE36" s="2129"/>
      <c r="AF36" s="2129"/>
      <c r="AG36" s="2129"/>
      <c r="AH36" s="2129"/>
      <c r="AI36" s="2129"/>
      <c r="AJ36" s="2129"/>
      <c r="AK36" s="2129" t="s">
        <v>454</v>
      </c>
      <c r="AQ36" s="1157">
        <v>14</v>
      </c>
    </row>
    <row customHeight="1" ht="15">
      <c r="Q37" s="378"/>
      <c r="R37" s="378"/>
      <c r="S37" s="2275" t="s">
        <v>92</v>
      </c>
      <c r="T37" s="2211" t="s">
        <v>578</v>
      </c>
      <c r="U37" s="303"/>
      <c r="V37" s="2276" t="s">
        <v>579</v>
      </c>
      <c r="W37" s="2277"/>
      <c r="X37" s="2277"/>
      <c r="Y37" s="2277"/>
      <c r="Z37" s="2277"/>
      <c r="AA37" s="2278"/>
      <c r="AB37" s="2279" t="s">
        <v>580</v>
      </c>
      <c r="AC37" s="2276" t="s">
        <v>579</v>
      </c>
      <c r="AD37" s="2277"/>
      <c r="AE37" s="2277"/>
      <c r="AF37" s="2277"/>
      <c r="AG37" s="2277"/>
      <c r="AH37" s="2278"/>
      <c r="AI37" s="2279" t="s">
        <v>581</v>
      </c>
      <c r="AJ37" s="2282" t="s">
        <v>582</v>
      </c>
      <c r="AK37" s="2129"/>
      <c r="AQ37" s="1157">
        <v>14</v>
      </c>
    </row>
    <row customHeight="1" ht="36">
      <c r="Q38" s="378"/>
      <c r="R38" s="378"/>
      <c r="S38" s="2275"/>
      <c r="T38" s="2211"/>
      <c r="U38" s="1033"/>
      <c r="V38" s="1485" t="s">
        <v>641</v>
      </c>
      <c r="W38" s="2264" t="s">
        <v>585</v>
      </c>
      <c r="X38" s="2265"/>
      <c r="Y38" s="2264" t="s">
        <v>586</v>
      </c>
      <c r="Z38" s="2271"/>
      <c r="AA38" s="2265"/>
      <c r="AB38" s="2280"/>
      <c r="AC38" s="1485" t="s">
        <v>641</v>
      </c>
      <c r="AD38" s="2264" t="s">
        <v>585</v>
      </c>
      <c r="AE38" s="2265"/>
      <c r="AF38" s="2264" t="s">
        <v>586</v>
      </c>
      <c r="AG38" s="2271"/>
      <c r="AH38" s="2265"/>
      <c r="AI38" s="2280"/>
      <c r="AJ38" s="2283"/>
      <c r="AK38" s="2129"/>
      <c r="AQ38" s="1157">
        <v>34</v>
      </c>
    </row>
    <row customHeight="1" ht="90">
      <c r="A39" s="1372"/>
      <c r="B39" s="1372" t="s">
        <v>217</v>
      </c>
      <c r="C39" s="1372" t="s">
        <v>218</v>
      </c>
      <c r="D39" s="1372" t="s">
        <v>219</v>
      </c>
      <c r="E39" s="1366" t="s">
        <v>587</v>
      </c>
      <c r="F39" s="1366" t="s">
        <v>588</v>
      </c>
      <c r="G39" s="1366" t="s">
        <v>589</v>
      </c>
      <c r="H39" s="1366"/>
      <c r="I39" s="1366" t="s">
        <v>642</v>
      </c>
      <c r="J39" s="1366" t="s">
        <v>592</v>
      </c>
      <c r="K39" s="1366" t="s">
        <v>643</v>
      </c>
      <c r="L39" s="1366" t="s">
        <v>568</v>
      </c>
      <c r="Q39" s="378"/>
      <c r="R39" s="378"/>
      <c r="S39" s="2275"/>
      <c r="T39" s="2211"/>
      <c r="U39" s="304"/>
      <c r="V39" s="1485" t="s">
        <v>670</v>
      </c>
      <c r="W39" s="1224" t="s">
        <v>671</v>
      </c>
      <c r="X39" s="1224" t="s">
        <v>646</v>
      </c>
      <c r="Y39" s="1491" t="s">
        <v>596</v>
      </c>
      <c r="Z39" s="2272" t="s">
        <v>597</v>
      </c>
      <c r="AA39" s="2273"/>
      <c r="AB39" s="2281"/>
      <c r="AC39" s="1485" t="s">
        <v>670</v>
      </c>
      <c r="AD39" s="1224" t="s">
        <v>671</v>
      </c>
      <c r="AE39" s="1224" t="s">
        <v>646</v>
      </c>
      <c r="AF39" s="1491" t="s">
        <v>596</v>
      </c>
      <c r="AG39" s="2272" t="s">
        <v>597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194</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419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205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419</v>
      </c>
      <c r="B42" s="1365" t="s">
        <v>420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550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551</v>
      </c>
      <c r="AM42" s="502"/>
      <c r="AN42" s="502" t="str">
        <f>IF(T42="","",T42)</f>
        <v>Территория действия тарифа</v>
      </c>
      <c r="AO42" s="502"/>
      <c r="AP42" s="502"/>
      <c r="AQ42" s="1157">
        <v>23</v>
      </c>
    </row>
    <row customHeight="1" ht="24">
      <c r="A43" s="1365" t="s">
        <v>419</v>
      </c>
      <c r="B43" s="1365" t="s">
        <v>420</v>
      </c>
      <c r="C43" s="1365" t="s">
        <v>421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668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669</v>
      </c>
      <c r="AM43" s="502"/>
      <c r="AN43" s="502" t="str">
        <f>IF(T43="","",T43)</f>
        <v>Наименование централизованной системы водоотведения</v>
      </c>
      <c r="AO43" s="502"/>
      <c r="AP43" s="502"/>
      <c r="AQ43" s="1157">
        <v>23</v>
      </c>
    </row>
    <row customHeight="1" ht="24">
      <c r="A44" s="1365" t="s">
        <v>419</v>
      </c>
      <c r="B44" s="1365" t="s">
        <v>420</v>
      </c>
      <c r="C44" s="1365" t="s">
        <v>421</v>
      </c>
      <c r="D44" s="1365" t="s">
        <v>672</v>
      </c>
      <c r="E44" s="2261"/>
      <c r="F44" s="2261"/>
      <c r="G44" s="2261"/>
      <c r="H44" s="2261"/>
      <c r="I44" s="2258" t="str">
        <f>S43&amp;".1"</f>
        <v>...1</v>
      </c>
      <c r="J44" s="1365"/>
      <c r="K44" s="1365"/>
      <c r="L44" s="1366"/>
      <c r="P44" s="2259">
        <v>1</v>
      </c>
      <c r="Q44" s="1483"/>
      <c r="R44" s="358"/>
      <c r="S44" s="1495" t="str">
        <f>$I44</f>
        <v>...1</v>
      </c>
      <c r="T44" s="287" t="s">
        <v>635</v>
      </c>
      <c r="U44" s="302"/>
      <c r="V44" s="2352"/>
      <c r="W44" s="2353"/>
      <c r="X44" s="2353"/>
      <c r="Y44" s="2353"/>
      <c r="Z44" s="2353"/>
      <c r="AA44" s="2353"/>
      <c r="AB44" s="2354"/>
      <c r="AC44" s="2355"/>
      <c r="AD44" s="2356"/>
      <c r="AE44" s="2356"/>
      <c r="AF44" s="2356"/>
      <c r="AG44" s="2356"/>
      <c r="AH44" s="2356"/>
      <c r="AI44" s="2356"/>
      <c r="AJ44" s="2357"/>
      <c r="AK44" s="1260" t="s">
        <v>636</v>
      </c>
      <c r="AM44" s="502"/>
      <c r="AN44" s="502" t="str">
        <f>IF(T44="","",T44)</f>
        <v>Наименование признака дифференциации</v>
      </c>
      <c r="AO44" s="502"/>
      <c r="AP44" s="502"/>
      <c r="AQ44" s="1157">
        <v>23</v>
      </c>
    </row>
    <row customHeight="1" ht="24">
      <c r="A45" s="1365" t="s">
        <v>419</v>
      </c>
      <c r="B45" s="1365" t="s">
        <v>420</v>
      </c>
      <c r="C45" s="1365" t="s">
        <v>421</v>
      </c>
      <c r="D45" s="1365" t="s">
        <v>672</v>
      </c>
      <c r="E45" s="2261"/>
      <c r="F45" s="2261"/>
      <c r="G45" s="2261"/>
      <c r="H45" s="2261"/>
      <c r="I45" s="2288"/>
      <c r="J45" s="2258" t="str">
        <f>I44&amp;".1"</f>
        <v>...1.1</v>
      </c>
      <c r="K45" s="1365"/>
      <c r="L45" s="1366" t="s">
        <v>559</v>
      </c>
      <c r="P45" s="2259"/>
      <c r="Q45" s="2259">
        <v>1</v>
      </c>
      <c r="R45" s="359"/>
      <c r="S45" s="1495" t="str">
        <f>$J45</f>
        <v>...1.1</v>
      </c>
      <c r="T45" s="288" t="s">
        <v>560</v>
      </c>
      <c r="U45" s="302"/>
      <c r="V45" s="2247"/>
      <c r="W45" s="2248"/>
      <c r="X45" s="2248"/>
      <c r="Y45" s="2248"/>
      <c r="Z45" s="2248"/>
      <c r="AA45" s="2248"/>
      <c r="AB45" s="2249"/>
      <c r="AC45" s="2247"/>
      <c r="AD45" s="2248"/>
      <c r="AE45" s="2248"/>
      <c r="AF45" s="2248"/>
      <c r="AG45" s="2248"/>
      <c r="AH45" s="2248"/>
      <c r="AI45" s="2248"/>
      <c r="AJ45" s="2249"/>
      <c r="AK45" s="1309" t="s">
        <v>637</v>
      </c>
      <c r="AM45" s="502"/>
      <c r="AN45" s="502" t="str">
        <f>IF(T45="","",T45)</f>
        <v>Группа потребителей</v>
      </c>
      <c r="AO45" s="502"/>
      <c r="AP45" s="502"/>
      <c r="AQ45" s="1157">
        <v>23</v>
      </c>
    </row>
    <row customHeight="1" ht="24">
      <c r="A46" s="1365" t="s">
        <v>419</v>
      </c>
      <c r="B46" s="1365" t="s">
        <v>420</v>
      </c>
      <c r="C46" s="1365" t="s">
        <v>421</v>
      </c>
      <c r="D46" s="1365" t="s">
        <v>672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419</v>
      </c>
      <c r="B47" s="1365" t="s">
        <v>420</v>
      </c>
      <c r="C47" s="1365" t="s">
        <v>421</v>
      </c>
      <c r="D47" s="1365" t="s">
        <v>672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419</v>
      </c>
      <c r="B48" s="1365" t="s">
        <v>420</v>
      </c>
      <c r="C48" s="1365" t="s">
        <v>421</v>
      </c>
      <c r="D48" s="1365" t="s">
        <v>672</v>
      </c>
      <c r="E48" s="2261"/>
      <c r="F48" s="2261"/>
      <c r="G48" s="2261"/>
      <c r="H48" s="2261"/>
      <c r="I48" s="2288"/>
      <c r="J48" s="2258"/>
      <c r="K48" s="1365"/>
      <c r="L48" s="1366"/>
      <c r="P48" s="2259"/>
      <c r="Q48" s="2259"/>
      <c r="R48" s="358"/>
      <c r="S48" s="1280"/>
      <c r="T48" s="289" t="s">
        <v>638</v>
      </c>
      <c r="U48" s="369"/>
      <c r="V48" s="369"/>
      <c r="W48" s="369"/>
      <c r="X48" s="369"/>
      <c r="Y48" s="369"/>
      <c r="Z48" s="369"/>
      <c r="AA48" s="369"/>
      <c r="AB48" s="369"/>
      <c r="AC48" s="369"/>
      <c r="AD48" s="369"/>
      <c r="AE48" s="369"/>
      <c r="AF48" s="369"/>
      <c r="AG48" s="369"/>
      <c r="AH48" s="369"/>
      <c r="AI48" s="369"/>
      <c r="AJ48" s="369"/>
      <c r="AK48" s="1260" t="s">
        <v>639</v>
      </c>
      <c r="AM48" s="502"/>
      <c r="AN48" s="502" t="str">
        <f>IF(T48="","",T48)</f>
        <v>Добавить значение признака дифференциации</v>
      </c>
      <c r="AO48" s="502"/>
      <c r="AP48" s="502"/>
      <c r="AQ48" s="1157">
        <v>20</v>
      </c>
    </row>
    <row customHeight="1" ht="21.75">
      <c r="A49" s="1365" t="s">
        <v>419</v>
      </c>
      <c r="B49" s="1365" t="s">
        <v>420</v>
      </c>
      <c r="C49" s="1365" t="s">
        <v>421</v>
      </c>
      <c r="D49" s="1365" t="s">
        <v>672</v>
      </c>
      <c r="E49" s="2261"/>
      <c r="F49" s="2261"/>
      <c r="G49" s="2261"/>
      <c r="H49" s="2261"/>
      <c r="I49" s="2258"/>
      <c r="J49" s="1365"/>
      <c r="K49" s="1365"/>
      <c r="L49" s="1366"/>
      <c r="P49" s="2259"/>
      <c r="Q49" s="1483"/>
      <c r="R49" s="358"/>
      <c r="S49" s="1280"/>
      <c r="T49" s="367" t="s">
        <v>565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419</v>
      </c>
      <c r="B50" s="1365" t="s">
        <v>420</v>
      </c>
      <c r="C50" s="1365" t="s">
        <v>421</v>
      </c>
      <c r="D50" s="1365" t="s">
        <v>672</v>
      </c>
      <c r="E50" s="2261"/>
      <c r="F50" s="2261"/>
      <c r="G50" s="2261"/>
      <c r="H50" s="2260"/>
      <c r="I50" s="1365"/>
      <c r="J50" s="1365"/>
      <c r="K50" s="1365"/>
      <c r="L50" s="1366"/>
      <c r="M50" s="1367"/>
      <c r="N50" s="1367"/>
      <c r="O50" s="539"/>
      <c r="P50" s="362"/>
      <c r="Q50" s="377"/>
      <c r="R50" s="357"/>
      <c r="S50" s="1280"/>
      <c r="T50" s="374" t="s">
        <v>640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419</v>
      </c>
      <c r="B51" s="1345" t="s">
        <v>420</v>
      </c>
      <c r="C51" s="1316"/>
      <c r="D51" s="1316"/>
      <c r="E51" s="2261"/>
      <c r="F51" s="2260"/>
      <c r="G51" s="1316"/>
      <c r="H51" s="1316"/>
      <c r="I51" s="1316"/>
      <c r="J51" s="1316"/>
      <c r="K51" s="1316"/>
      <c r="L51" s="1496"/>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419</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315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A7707-4A61-6821-80FC-0.770395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205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550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551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668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669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635</v>
      </c>
      <c r="U5" s="302"/>
      <c r="V5" s="2352"/>
      <c r="W5" s="2353"/>
      <c r="X5" s="2353"/>
      <c r="Y5" s="2353"/>
      <c r="Z5" s="2353"/>
      <c r="AA5" s="2353"/>
      <c r="AB5" s="2354"/>
      <c r="AC5" s="2355"/>
      <c r="AD5" s="2356"/>
      <c r="AE5" s="2356"/>
      <c r="AF5" s="2356"/>
      <c r="AG5" s="2356"/>
      <c r="AH5" s="2356"/>
      <c r="AI5" s="2356"/>
      <c r="AJ5" s="2357"/>
      <c r="AK5" s="1260" t="s">
        <v>636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559</v>
      </c>
      <c r="P6" s="2259"/>
      <c r="Q6" s="2259">
        <v>1</v>
      </c>
      <c r="R6" s="359"/>
      <c r="S6" s="1495">
        <f>$J6</f>
      </c>
      <c r="T6" s="288" t="s">
        <v>560</v>
      </c>
      <c r="U6" s="302"/>
      <c r="V6" s="2247"/>
      <c r="W6" s="2248"/>
      <c r="X6" s="2248"/>
      <c r="Y6" s="2248"/>
      <c r="Z6" s="2248"/>
      <c r="AA6" s="2248"/>
      <c r="AB6" s="2249"/>
      <c r="AC6" s="2247"/>
      <c r="AD6" s="2248"/>
      <c r="AE6" s="2248"/>
      <c r="AF6" s="2248"/>
      <c r="AG6" s="2248"/>
      <c r="AH6" s="2248"/>
      <c r="AI6" s="2248"/>
      <c r="AJ6" s="2249"/>
      <c r="AK6" s="1309" t="s">
        <v>637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638</v>
      </c>
      <c r="U9" s="369"/>
      <c r="V9" s="369"/>
      <c r="W9" s="369"/>
      <c r="X9" s="369"/>
      <c r="Y9" s="369"/>
      <c r="Z9" s="369"/>
      <c r="AA9" s="369"/>
      <c r="AB9" s="369"/>
      <c r="AC9" s="369"/>
      <c r="AD9" s="369"/>
      <c r="AE9" s="369"/>
      <c r="AF9" s="369"/>
      <c r="AG9" s="369"/>
      <c r="AH9" s="369"/>
      <c r="AI9" s="369"/>
      <c r="AJ9" s="369"/>
      <c r="AK9" s="1260" t="s">
        <v>639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565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640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567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568</v>
      </c>
      <c r="P20" s="1364"/>
      <c r="Q20" s="1444"/>
      <c r="R20" s="1444"/>
      <c r="S20" s="731"/>
      <c r="T20" s="1162" t="s">
        <v>569</v>
      </c>
      <c r="Z20" s="188" t="s">
        <v>570</v>
      </c>
      <c r="AB20" s="188" t="s">
        <v>571</v>
      </c>
      <c r="AC20" s="1162" t="s">
        <v>569</v>
      </c>
      <c r="AG20" s="188" t="s">
        <v>572</v>
      </c>
      <c r="AI20" s="188" t="s">
        <v>571</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2253"/>
      <c r="AB27" s="328"/>
      <c r="AC27" s="2253" t="str">
        <f>IF(TITLE_NAME_OR_PR_CHANGE="",IF(TITLE_NAME_OR_PR="","",TITLE_NAME_OR_PR),TITLE_NAME_OR_PR_CHANGE)</f>
        <v>Комитет ценового и тарифного регулирования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573</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574</v>
      </c>
      <c r="T29" s="2252"/>
      <c r="U29" s="1374"/>
      <c r="V29" s="2253" t="str">
        <f>IF(TITLE_NUMBER_PR_CHANGE="",IF(TITLE_NUMBER_PR="","",TITLE_NUMBER_PR),TITLE_NUMBER_PR_CHANGE)</f>
        <v>813</v>
      </c>
      <c r="W29" s="2253"/>
      <c r="X29" s="2253"/>
      <c r="Y29" s="2253"/>
      <c r="Z29" s="2253"/>
      <c r="AA29" s="2253"/>
      <c r="AB29" s="328"/>
      <c r="AC29" s="2253" t="str">
        <f>IF(TITLE_NUMBER_PR_CHANGE="",IF(TITLE_NUMBER_PR="","",TITLE_NUMBER_PR),TITLE_NUMBER_PR_CHANGE)</f>
        <v>813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575</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576</v>
      </c>
      <c r="T33" s="2252"/>
      <c r="U33" s="1374"/>
      <c r="V33" s="2253" t="str">
        <f>IF(TITLE_NUMBER_PR_CHANGE="",IF(TITLE_NUMBER_PR="","",TITLE_NUMBER_PR),TITLE_NUMBER_PR_CHANGE)</f>
        <v>813</v>
      </c>
      <c r="W33" s="2253"/>
      <c r="X33" s="2253"/>
      <c r="Y33" s="2253"/>
      <c r="Z33" s="2253"/>
      <c r="AA33" s="2253"/>
      <c r="AB33" s="328"/>
      <c r="AC33" s="2253" t="str">
        <f>IF(TITLE_NUMBER_PR_CHANGE="",IF(TITLE_NUMBER_PR="","",TITLE_NUMBER_PR),TITLE_NUMBER_PR_CHANGE)</f>
        <v>813</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577</v>
      </c>
      <c r="AC34" s="328"/>
      <c r="AD34" s="328"/>
      <c r="AE34" s="328"/>
      <c r="AF34" s="328"/>
      <c r="AG34" s="328"/>
      <c r="AH34" s="328"/>
      <c r="AI34" s="280" t="s">
        <v>577</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453</v>
      </c>
      <c r="T36" s="2129"/>
      <c r="U36" s="2129"/>
      <c r="V36" s="2129"/>
      <c r="W36" s="2129"/>
      <c r="X36" s="2129"/>
      <c r="Y36" s="2129"/>
      <c r="Z36" s="2129"/>
      <c r="AA36" s="2129"/>
      <c r="AB36" s="2129"/>
      <c r="AC36" s="2129"/>
      <c r="AD36" s="2129"/>
      <c r="AE36" s="2129"/>
      <c r="AF36" s="2129"/>
      <c r="AG36" s="2129"/>
      <c r="AH36" s="2129"/>
      <c r="AI36" s="2129"/>
      <c r="AJ36" s="2129"/>
      <c r="AK36" s="2129" t="s">
        <v>454</v>
      </c>
      <c r="AQ36" s="1157">
        <v>14</v>
      </c>
    </row>
    <row customHeight="1" ht="15">
      <c r="Q37" s="378"/>
      <c r="R37" s="378"/>
      <c r="S37" s="2275" t="s">
        <v>92</v>
      </c>
      <c r="T37" s="2211" t="s">
        <v>578</v>
      </c>
      <c r="U37" s="303"/>
      <c r="V37" s="2276" t="s">
        <v>579</v>
      </c>
      <c r="W37" s="2277"/>
      <c r="X37" s="2277"/>
      <c r="Y37" s="2277"/>
      <c r="Z37" s="2277"/>
      <c r="AA37" s="2278"/>
      <c r="AB37" s="2279" t="s">
        <v>580</v>
      </c>
      <c r="AC37" s="2276" t="s">
        <v>579</v>
      </c>
      <c r="AD37" s="2277"/>
      <c r="AE37" s="2277"/>
      <c r="AF37" s="2277"/>
      <c r="AG37" s="2277"/>
      <c r="AH37" s="2278"/>
      <c r="AI37" s="2279" t="s">
        <v>581</v>
      </c>
      <c r="AJ37" s="2282" t="s">
        <v>582</v>
      </c>
      <c r="AK37" s="2129"/>
      <c r="AQ37" s="1157">
        <v>14</v>
      </c>
    </row>
    <row customHeight="1" ht="36">
      <c r="Q38" s="378"/>
      <c r="R38" s="378"/>
      <c r="S38" s="2275"/>
      <c r="T38" s="2211"/>
      <c r="U38" s="1033"/>
      <c r="V38" s="1485" t="s">
        <v>641</v>
      </c>
      <c r="W38" s="2264" t="s">
        <v>585</v>
      </c>
      <c r="X38" s="2265"/>
      <c r="Y38" s="2264" t="s">
        <v>586</v>
      </c>
      <c r="Z38" s="2271"/>
      <c r="AA38" s="2265"/>
      <c r="AB38" s="2280"/>
      <c r="AC38" s="1485" t="s">
        <v>641</v>
      </c>
      <c r="AD38" s="2264" t="s">
        <v>585</v>
      </c>
      <c r="AE38" s="2265"/>
      <c r="AF38" s="2264" t="s">
        <v>586</v>
      </c>
      <c r="AG38" s="2271"/>
      <c r="AH38" s="2265"/>
      <c r="AI38" s="2280"/>
      <c r="AJ38" s="2283"/>
      <c r="AK38" s="2129"/>
      <c r="AQ38" s="1157">
        <v>34</v>
      </c>
    </row>
    <row customHeight="1" ht="90">
      <c r="A39" s="1372"/>
      <c r="B39" s="1372" t="s">
        <v>217</v>
      </c>
      <c r="C39" s="1372" t="s">
        <v>218</v>
      </c>
      <c r="D39" s="1372" t="s">
        <v>219</v>
      </c>
      <c r="E39" s="1366" t="s">
        <v>587</v>
      </c>
      <c r="F39" s="1366" t="s">
        <v>588</v>
      </c>
      <c r="G39" s="1366" t="s">
        <v>589</v>
      </c>
      <c r="H39" s="1366"/>
      <c r="I39" s="1366" t="s">
        <v>642</v>
      </c>
      <c r="J39" s="1366" t="s">
        <v>592</v>
      </c>
      <c r="K39" s="1366" t="s">
        <v>643</v>
      </c>
      <c r="L39" s="1366" t="s">
        <v>568</v>
      </c>
      <c r="Q39" s="378"/>
      <c r="R39" s="378"/>
      <c r="S39" s="2275"/>
      <c r="T39" s="2211"/>
      <c r="U39" s="304"/>
      <c r="V39" s="1485" t="s">
        <v>670</v>
      </c>
      <c r="W39" s="1224" t="s">
        <v>671</v>
      </c>
      <c r="X39" s="1224" t="s">
        <v>646</v>
      </c>
      <c r="Y39" s="1491" t="s">
        <v>596</v>
      </c>
      <c r="Z39" s="2272" t="s">
        <v>597</v>
      </c>
      <c r="AA39" s="2273"/>
      <c r="AB39" s="2281"/>
      <c r="AC39" s="1485" t="s">
        <v>670</v>
      </c>
      <c r="AD39" s="1224" t="s">
        <v>671</v>
      </c>
      <c r="AE39" s="1224" t="s">
        <v>646</v>
      </c>
      <c r="AF39" s="1491" t="s">
        <v>596</v>
      </c>
      <c r="AG39" s="2272" t="s">
        <v>597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194</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424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205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424</v>
      </c>
      <c r="B42" s="1365" t="s">
        <v>425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550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551</v>
      </c>
      <c r="AM42" s="502"/>
      <c r="AN42" s="502" t="str">
        <f>IF(T42="","",T42)</f>
        <v>Территория действия тарифа</v>
      </c>
      <c r="AO42" s="502"/>
      <c r="AP42" s="502"/>
      <c r="AQ42" s="1157">
        <v>23</v>
      </c>
    </row>
    <row customHeight="1" ht="24">
      <c r="A43" s="1365" t="s">
        <v>424</v>
      </c>
      <c r="B43" s="1365" t="s">
        <v>425</v>
      </c>
      <c r="C43" s="1365" t="s">
        <v>426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668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669</v>
      </c>
      <c r="AM43" s="502"/>
      <c r="AN43" s="502" t="str">
        <f>IF(T43="","",T43)</f>
        <v>Наименование централизованной системы водоотведения</v>
      </c>
      <c r="AO43" s="502"/>
      <c r="AP43" s="502"/>
      <c r="AQ43" s="1157">
        <v>23</v>
      </c>
    </row>
    <row customHeight="1" ht="24">
      <c r="A44" s="1365" t="s">
        <v>424</v>
      </c>
      <c r="B44" s="1365" t="s">
        <v>425</v>
      </c>
      <c r="C44" s="1365" t="s">
        <v>426</v>
      </c>
      <c r="D44" s="1365" t="s">
        <v>673</v>
      </c>
      <c r="E44" s="2261"/>
      <c r="F44" s="2261"/>
      <c r="G44" s="2261"/>
      <c r="H44" s="2261"/>
      <c r="I44" s="2258" t="str">
        <f>S43&amp;".1"</f>
        <v>...1</v>
      </c>
      <c r="J44" s="1365"/>
      <c r="K44" s="1365"/>
      <c r="L44" s="1366"/>
      <c r="P44" s="2259">
        <v>1</v>
      </c>
      <c r="Q44" s="1483"/>
      <c r="R44" s="358"/>
      <c r="S44" s="1495" t="str">
        <f>$I44</f>
        <v>...1</v>
      </c>
      <c r="T44" s="287" t="s">
        <v>635</v>
      </c>
      <c r="U44" s="302"/>
      <c r="V44" s="2352"/>
      <c r="W44" s="2353"/>
      <c r="X44" s="2353"/>
      <c r="Y44" s="2353"/>
      <c r="Z44" s="2353"/>
      <c r="AA44" s="2353"/>
      <c r="AB44" s="2354"/>
      <c r="AC44" s="2355"/>
      <c r="AD44" s="2356"/>
      <c r="AE44" s="2356"/>
      <c r="AF44" s="2356"/>
      <c r="AG44" s="2356"/>
      <c r="AH44" s="2356"/>
      <c r="AI44" s="2356"/>
      <c r="AJ44" s="2357"/>
      <c r="AK44" s="1260" t="s">
        <v>636</v>
      </c>
      <c r="AM44" s="502"/>
      <c r="AN44" s="502" t="str">
        <f>IF(T44="","",T44)</f>
        <v>Наименование признака дифференциации</v>
      </c>
      <c r="AO44" s="502"/>
      <c r="AP44" s="502"/>
      <c r="AQ44" s="1157">
        <v>23</v>
      </c>
    </row>
    <row customHeight="1" ht="24">
      <c r="A45" s="1365" t="s">
        <v>424</v>
      </c>
      <c r="B45" s="1365" t="s">
        <v>425</v>
      </c>
      <c r="C45" s="1365" t="s">
        <v>426</v>
      </c>
      <c r="D45" s="1365" t="s">
        <v>673</v>
      </c>
      <c r="E45" s="2261"/>
      <c r="F45" s="2261"/>
      <c r="G45" s="2261"/>
      <c r="H45" s="2261"/>
      <c r="I45" s="2288"/>
      <c r="J45" s="2258" t="str">
        <f>I44&amp;".1"</f>
        <v>...1.1</v>
      </c>
      <c r="K45" s="1365"/>
      <c r="L45" s="1366" t="s">
        <v>559</v>
      </c>
      <c r="P45" s="2259"/>
      <c r="Q45" s="2259">
        <v>1</v>
      </c>
      <c r="R45" s="359"/>
      <c r="S45" s="1495" t="str">
        <f>$J45</f>
        <v>...1.1</v>
      </c>
      <c r="T45" s="288" t="s">
        <v>560</v>
      </c>
      <c r="U45" s="302"/>
      <c r="V45" s="2247"/>
      <c r="W45" s="2248"/>
      <c r="X45" s="2248"/>
      <c r="Y45" s="2248"/>
      <c r="Z45" s="2248"/>
      <c r="AA45" s="2248"/>
      <c r="AB45" s="2249"/>
      <c r="AC45" s="2247"/>
      <c r="AD45" s="2248"/>
      <c r="AE45" s="2248"/>
      <c r="AF45" s="2248"/>
      <c r="AG45" s="2248"/>
      <c r="AH45" s="2248"/>
      <c r="AI45" s="2248"/>
      <c r="AJ45" s="2249"/>
      <c r="AK45" s="1309" t="s">
        <v>637</v>
      </c>
      <c r="AM45" s="502"/>
      <c r="AN45" s="502" t="str">
        <f>IF(T45="","",T45)</f>
        <v>Группа потребителей</v>
      </c>
      <c r="AO45" s="502"/>
      <c r="AP45" s="502"/>
      <c r="AQ45" s="1157">
        <v>23</v>
      </c>
    </row>
    <row customHeight="1" ht="24">
      <c r="A46" s="1365" t="s">
        <v>424</v>
      </c>
      <c r="B46" s="1365" t="s">
        <v>425</v>
      </c>
      <c r="C46" s="1365" t="s">
        <v>426</v>
      </c>
      <c r="D46" s="1365" t="s">
        <v>673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424</v>
      </c>
      <c r="B47" s="1365" t="s">
        <v>425</v>
      </c>
      <c r="C47" s="1365" t="s">
        <v>426</v>
      </c>
      <c r="D47" s="1365" t="s">
        <v>673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424</v>
      </c>
      <c r="B48" s="1365" t="s">
        <v>425</v>
      </c>
      <c r="C48" s="1365" t="s">
        <v>426</v>
      </c>
      <c r="D48" s="1365" t="s">
        <v>673</v>
      </c>
      <c r="E48" s="2261"/>
      <c r="F48" s="2261"/>
      <c r="G48" s="2261"/>
      <c r="H48" s="2261"/>
      <c r="I48" s="2288"/>
      <c r="J48" s="2258"/>
      <c r="K48" s="1365"/>
      <c r="L48" s="1366"/>
      <c r="P48" s="2259"/>
      <c r="Q48" s="2259"/>
      <c r="R48" s="358"/>
      <c r="S48" s="1280"/>
      <c r="T48" s="289" t="s">
        <v>638</v>
      </c>
      <c r="U48" s="369"/>
      <c r="V48" s="369"/>
      <c r="W48" s="369"/>
      <c r="X48" s="369"/>
      <c r="Y48" s="369"/>
      <c r="Z48" s="369"/>
      <c r="AA48" s="369"/>
      <c r="AB48" s="369"/>
      <c r="AC48" s="369"/>
      <c r="AD48" s="369"/>
      <c r="AE48" s="369"/>
      <c r="AF48" s="369"/>
      <c r="AG48" s="369"/>
      <c r="AH48" s="369"/>
      <c r="AI48" s="369"/>
      <c r="AJ48" s="369"/>
      <c r="AK48" s="1260" t="s">
        <v>639</v>
      </c>
      <c r="AM48" s="502"/>
      <c r="AN48" s="502" t="str">
        <f>IF(T48="","",T48)</f>
        <v>Добавить значение признака дифференциации</v>
      </c>
      <c r="AO48" s="502"/>
      <c r="AP48" s="502"/>
      <c r="AQ48" s="1157">
        <v>20</v>
      </c>
    </row>
    <row customHeight="1" ht="21.75">
      <c r="A49" s="1365" t="s">
        <v>424</v>
      </c>
      <c r="B49" s="1365" t="s">
        <v>425</v>
      </c>
      <c r="C49" s="1365" t="s">
        <v>426</v>
      </c>
      <c r="D49" s="1365" t="s">
        <v>673</v>
      </c>
      <c r="E49" s="2261"/>
      <c r="F49" s="2261"/>
      <c r="G49" s="2261"/>
      <c r="H49" s="2261"/>
      <c r="I49" s="2258"/>
      <c r="J49" s="1365"/>
      <c r="K49" s="1365"/>
      <c r="L49" s="1366"/>
      <c r="P49" s="2259"/>
      <c r="Q49" s="1483"/>
      <c r="R49" s="358"/>
      <c r="S49" s="1280"/>
      <c r="T49" s="367" t="s">
        <v>565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424</v>
      </c>
      <c r="B50" s="1365" t="s">
        <v>425</v>
      </c>
      <c r="C50" s="1365" t="s">
        <v>426</v>
      </c>
      <c r="D50" s="1365" t="s">
        <v>673</v>
      </c>
      <c r="E50" s="2261"/>
      <c r="F50" s="2261"/>
      <c r="G50" s="2261"/>
      <c r="H50" s="2260"/>
      <c r="I50" s="1365"/>
      <c r="J50" s="1365"/>
      <c r="K50" s="1365"/>
      <c r="L50" s="1366"/>
      <c r="M50" s="1367"/>
      <c r="N50" s="1367"/>
      <c r="O50" s="539"/>
      <c r="P50" s="362"/>
      <c r="Q50" s="377"/>
      <c r="R50" s="357"/>
      <c r="S50" s="1280"/>
      <c r="T50" s="374" t="s">
        <v>640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424</v>
      </c>
      <c r="B51" s="1345" t="s">
        <v>425</v>
      </c>
      <c r="C51" s="1316"/>
      <c r="D51" s="1316"/>
      <c r="E51" s="2261"/>
      <c r="F51" s="2260"/>
      <c r="G51" s="1316"/>
      <c r="H51" s="1316"/>
      <c r="I51" s="1316"/>
      <c r="J51" s="1316"/>
      <c r="K51" s="1316"/>
      <c r="L51" s="1496"/>
      <c r="M51" s="1323"/>
      <c r="N51" s="1323"/>
      <c r="P51" s="1318"/>
      <c r="Q51" s="1319"/>
      <c r="R51" s="1318"/>
      <c r="S51" s="1324"/>
      <c r="T51" s="1327" t="s">
        <v>245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424</v>
      </c>
      <c r="B52" s="1345"/>
      <c r="C52" s="1345"/>
      <c r="D52" s="1345"/>
      <c r="E52" s="2260"/>
      <c r="F52" s="1345"/>
      <c r="G52" s="1345"/>
      <c r="H52" s="1345"/>
      <c r="I52" s="1345"/>
      <c r="J52" s="1345"/>
      <c r="K52" s="1345"/>
      <c r="L52" s="1348"/>
      <c r="M52" s="1323"/>
      <c r="N52" s="1323"/>
      <c r="O52" s="520"/>
      <c r="P52" s="382"/>
      <c r="Q52" s="1346"/>
      <c r="R52" s="382"/>
      <c r="S52" s="1324"/>
      <c r="T52" s="1327" t="s">
        <v>246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315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C6CCE-1F8A-F9D6-B7D6-0.D6579A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205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550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551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668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669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555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556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653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654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674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675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657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620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567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568</v>
      </c>
      <c r="P24" s="1510"/>
      <c r="Q24" s="1512"/>
      <c r="R24" s="1512"/>
      <c r="AA24" s="1509" t="s">
        <v>570</v>
      </c>
      <c r="AC24" s="1509" t="s">
        <v>571</v>
      </c>
      <c r="AD24" s="1509" t="s">
        <v>621</v>
      </c>
      <c r="AH24" s="1509" t="s">
        <v>621</v>
      </c>
      <c r="AK24" s="1509" t="s">
        <v>658</v>
      </c>
      <c r="AL24" s="1509" t="s">
        <v>621</v>
      </c>
      <c r="AP24" s="1509" t="s">
        <v>621</v>
      </c>
      <c r="AY24" s="1509" t="s">
        <v>570</v>
      </c>
      <c r="BA24" s="1509" t="s">
        <v>571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ценового и тарифного регулирования</v>
      </c>
      <c r="W31" s="2253"/>
      <c r="X31" s="2253"/>
      <c r="Y31" s="2253"/>
      <c r="Z31" s="2253"/>
      <c r="AA31" s="2253"/>
      <c r="AB31" s="2253"/>
      <c r="AC31" s="328"/>
      <c r="AD31" s="2253" t="str">
        <f>IF(TITLE_NAME_OR_PR_CHANGE="",IF(TITLE_NAME_OR_PR="","",TITLE_NAME_OR_PR),TITLE_NAME_OR_PR_CHANGE)</f>
        <v>Комитет ценового и тарифного регулирования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573</v>
      </c>
      <c r="T32" s="2252"/>
      <c r="U32" s="1374"/>
      <c r="V32" s="2266" t="str">
        <f>IF(TITLE_DATE_PR_CHANGE="",IF(TITLE_DATE_PR="","",TITLE_DATE_PR),TITLE_DATE_PR_CHANGE)</f>
        <v>46015</v>
      </c>
      <c r="W32" s="2266"/>
      <c r="X32" s="2266"/>
      <c r="Y32" s="2266"/>
      <c r="Z32" s="2266"/>
      <c r="AA32" s="2266"/>
      <c r="AB32" s="2266"/>
      <c r="AC32" s="328"/>
      <c r="AD32" s="2266" t="str">
        <f>IF(TITLE_DATE_PR_CHANGE="",IF(TITLE_DATE_PR="","",TITLE_DATE_PR),TITLE_DATE_PR_CHANGE)</f>
        <v>46015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574</v>
      </c>
      <c r="T33" s="2252"/>
      <c r="U33" s="1374"/>
      <c r="V33" s="2253" t="str">
        <f>IF(TITLE_NUMBER_PR_CHANGE="",IF(TITLE_NUMBER_PR="","",TITLE_NUMBER_PR),TITLE_NUMBER_PR_CHANGE)</f>
        <v>813</v>
      </c>
      <c r="W33" s="2253"/>
      <c r="X33" s="2253"/>
      <c r="Y33" s="2253"/>
      <c r="Z33" s="2253"/>
      <c r="AA33" s="2253"/>
      <c r="AB33" s="2253"/>
      <c r="AC33" s="328"/>
      <c r="AD33" s="2253" t="str">
        <f>IF(TITLE_NUMBER_PR_CHANGE="",IF(TITLE_NUMBER_PR="","",TITLE_NUMBER_PR),TITLE_NUMBER_PR_CHANGE)</f>
        <v>813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573</v>
      </c>
      <c r="T36" s="2252"/>
      <c r="U36" s="1374"/>
      <c r="V36" s="2266" t="str">
        <f>IF(TITLE_DATE_PR_CHANGE="",IF(TITLE_DATE_PR="","",TITLE_DATE_PR),TITLE_DATE_PR_CHANGE)</f>
        <v>46015</v>
      </c>
      <c r="W36" s="2266"/>
      <c r="X36" s="2266"/>
      <c r="Y36" s="2266"/>
      <c r="Z36" s="2266"/>
      <c r="AA36" s="2266"/>
      <c r="AB36" s="2266"/>
      <c r="AC36" s="328"/>
      <c r="AD36" s="2266" t="str">
        <f>IF(TITLE_DATE_PR_CHANGE="",IF(TITLE_DATE_PR="","",TITLE_DATE_PR),TITLE_DATE_PR_CHANGE)</f>
        <v>46015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574</v>
      </c>
      <c r="T37" s="2252"/>
      <c r="U37" s="1374"/>
      <c r="V37" s="2253" t="str">
        <f>IF(TITLE_NUMBER_PR_CHANGE="",IF(TITLE_NUMBER_PR="","",TITLE_NUMBER_PR),TITLE_NUMBER_PR_CHANGE)</f>
        <v>813</v>
      </c>
      <c r="W37" s="2253"/>
      <c r="X37" s="2253"/>
      <c r="Y37" s="2253"/>
      <c r="Z37" s="2253"/>
      <c r="AA37" s="2253"/>
      <c r="AB37" s="2253"/>
      <c r="AC37" s="328"/>
      <c r="AD37" s="2253" t="str">
        <f>IF(TITLE_NUMBER_PR_CHANGE="",IF(TITLE_NUMBER_PR="","",TITLE_NUMBER_PR),TITLE_NUMBER_PR_CHANGE)</f>
        <v>813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577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577</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453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454</v>
      </c>
      <c r="BI40" s="1157">
        <v>14</v>
      </c>
    </row>
    <row customHeight="1" ht="15">
      <c r="Q41" s="293"/>
      <c r="R41" s="378"/>
      <c r="S41" s="2275" t="s">
        <v>92</v>
      </c>
      <c r="T41" s="2211" t="s">
        <v>659</v>
      </c>
      <c r="U41" s="303"/>
      <c r="V41" s="2276" t="s">
        <v>579</v>
      </c>
      <c r="W41" s="2277"/>
      <c r="X41" s="2277"/>
      <c r="Y41" s="2277"/>
      <c r="Z41" s="2277"/>
      <c r="AA41" s="2277"/>
      <c r="AB41" s="2278"/>
      <c r="AC41" s="2279" t="s">
        <v>580</v>
      </c>
      <c r="AD41" s="2330" t="s">
        <v>676</v>
      </c>
      <c r="AE41" s="2293"/>
      <c r="AF41" s="2293"/>
      <c r="AG41" s="2331"/>
      <c r="AH41" s="2330" t="s">
        <v>677</v>
      </c>
      <c r="AI41" s="2293"/>
      <c r="AJ41" s="2293"/>
      <c r="AK41" s="2331"/>
      <c r="AL41" s="2330" t="s">
        <v>678</v>
      </c>
      <c r="AM41" s="2293"/>
      <c r="AN41" s="2293"/>
      <c r="AO41" s="2331"/>
      <c r="AP41" s="2330" t="s">
        <v>663</v>
      </c>
      <c r="AQ41" s="2293"/>
      <c r="AR41" s="2293"/>
      <c r="AS41" s="2331"/>
      <c r="AT41" s="2276" t="s">
        <v>579</v>
      </c>
      <c r="AU41" s="2277"/>
      <c r="AV41" s="2277"/>
      <c r="AW41" s="2277"/>
      <c r="AX41" s="2277"/>
      <c r="AY41" s="2277"/>
      <c r="AZ41" s="2278"/>
      <c r="BA41" s="2279" t="s">
        <v>580</v>
      </c>
      <c r="BB41" s="2282" t="s">
        <v>582</v>
      </c>
      <c r="BC41" s="2129"/>
      <c r="BI41" s="1157">
        <v>14</v>
      </c>
    </row>
    <row customHeight="1" ht="36">
      <c r="Q42" s="293"/>
      <c r="R42" s="378"/>
      <c r="S42" s="2275"/>
      <c r="T42" s="2211"/>
      <c r="U42" s="1033"/>
      <c r="V42" s="2194" t="s">
        <v>664</v>
      </c>
      <c r="W42" s="2195"/>
      <c r="X42" s="2194" t="s">
        <v>665</v>
      </c>
      <c r="Y42" s="2195"/>
      <c r="Z42" s="2296" t="s">
        <v>666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679</v>
      </c>
      <c r="AU42" s="2195"/>
      <c r="AV42" s="2194" t="s">
        <v>680</v>
      </c>
      <c r="AW42" s="2195"/>
      <c r="AX42" s="2296" t="s">
        <v>666</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217</v>
      </c>
      <c r="C44" s="1372" t="s">
        <v>218</v>
      </c>
      <c r="D44" s="1372" t="s">
        <v>219</v>
      </c>
      <c r="E44" s="1366" t="s">
        <v>587</v>
      </c>
      <c r="F44" s="1366" t="s">
        <v>588</v>
      </c>
      <c r="G44" s="1366" t="s">
        <v>589</v>
      </c>
      <c r="H44" s="1366" t="s">
        <v>590</v>
      </c>
      <c r="I44" s="1366" t="s">
        <v>591</v>
      </c>
      <c r="J44" s="1366" t="s">
        <v>592</v>
      </c>
      <c r="K44" s="1366" t="s">
        <v>593</v>
      </c>
      <c r="L44" s="1366" t="s">
        <v>568</v>
      </c>
      <c r="Q44" s="293"/>
      <c r="R44" s="378"/>
      <c r="S44" s="2275"/>
      <c r="T44" s="2211"/>
      <c r="U44" s="304"/>
      <c r="V44" s="1481" t="s">
        <v>630</v>
      </c>
      <c r="W44" s="1481" t="s">
        <v>631</v>
      </c>
      <c r="X44" s="1481" t="s">
        <v>630</v>
      </c>
      <c r="Y44" s="1481" t="s">
        <v>631</v>
      </c>
      <c r="Z44" s="1491" t="s">
        <v>596</v>
      </c>
      <c r="AA44" s="2272" t="s">
        <v>597</v>
      </c>
      <c r="AB44" s="2273"/>
      <c r="AC44" s="2281"/>
      <c r="AD44" s="2335"/>
      <c r="AE44" s="2336"/>
      <c r="AF44" s="2336"/>
      <c r="AG44" s="2337"/>
      <c r="AH44" s="2335"/>
      <c r="AI44" s="2336"/>
      <c r="AJ44" s="2336"/>
      <c r="AK44" s="2337"/>
      <c r="AL44" s="2335"/>
      <c r="AM44" s="2336"/>
      <c r="AN44" s="2336"/>
      <c r="AO44" s="2337"/>
      <c r="AP44" s="2335"/>
      <c r="AQ44" s="2336"/>
      <c r="AR44" s="2336"/>
      <c r="AS44" s="2337"/>
      <c r="AT44" s="1481" t="s">
        <v>630</v>
      </c>
      <c r="AU44" s="1481" t="s">
        <v>631</v>
      </c>
      <c r="AV44" s="1481" t="s">
        <v>630</v>
      </c>
      <c r="AW44" s="1481" t="s">
        <v>631</v>
      </c>
      <c r="AX44" s="1491" t="s">
        <v>596</v>
      </c>
      <c r="AY44" s="2272" t="s">
        <v>597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194</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429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205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429</v>
      </c>
      <c r="B47" s="1365" t="s">
        <v>430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550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551</v>
      </c>
      <c r="BE47" s="502"/>
      <c r="BF47" s="502" t="str">
        <f>IF(T47="","",T47)</f>
        <v>Территория действия тарифа</v>
      </c>
      <c r="BG47" s="502"/>
      <c r="BH47" s="502"/>
      <c r="BI47" s="1157">
        <v>21</v>
      </c>
    </row>
    <row customHeight="1" ht="36">
      <c r="A48" s="1365" t="s">
        <v>429</v>
      </c>
      <c r="B48" s="1365" t="s">
        <v>430</v>
      </c>
      <c r="C48" s="1365" t="s">
        <v>431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668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669</v>
      </c>
      <c r="BE48" s="502"/>
      <c r="BF48" s="502" t="str">
        <f>IF(T48="","",T48)</f>
        <v>Наименование централизованной системы водоотведения</v>
      </c>
      <c r="BG48" s="502"/>
      <c r="BH48" s="502"/>
      <c r="BI48" s="1157">
        <v>34</v>
      </c>
    </row>
    <row s="1644" customFormat="1" customHeight="1" ht="0">
      <c r="A49" s="1345" t="s">
        <v>429</v>
      </c>
      <c r="B49" s="1345" t="s">
        <v>430</v>
      </c>
      <c r="C49" s="1345" t="s">
        <v>431</v>
      </c>
      <c r="D49" s="1345" t="s">
        <v>681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555</v>
      </c>
      <c r="BE49" s="502"/>
      <c r="BF49" s="502" t="str">
        <f>IF(T49="","",T49)</f>
        <v/>
      </c>
      <c r="BG49" s="502"/>
      <c r="BH49" s="502"/>
      <c r="BI49" s="513">
        <v>0</v>
      </c>
    </row>
    <row s="1644" customFormat="1" customHeight="1" ht="0">
      <c r="A50" s="1345" t="s">
        <v>429</v>
      </c>
      <c r="B50" s="1345" t="s">
        <v>430</v>
      </c>
      <c r="C50" s="1345" t="s">
        <v>431</v>
      </c>
      <c r="D50" s="1345" t="s">
        <v>681</v>
      </c>
      <c r="E50" s="2261"/>
      <c r="F50" s="2261"/>
      <c r="G50" s="2261"/>
      <c r="H50" s="2261"/>
      <c r="I50" s="2258" t="str">
        <f>S49&amp;".1"</f>
        <v>.1</v>
      </c>
      <c r="J50" s="1345"/>
      <c r="K50" s="1345"/>
      <c r="L50" s="1348" t="s">
        <v>556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429</v>
      </c>
      <c r="B51" s="1345" t="s">
        <v>430</v>
      </c>
      <c r="C51" s="1345" t="s">
        <v>431</v>
      </c>
      <c r="D51" s="1345" t="s">
        <v>681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429</v>
      </c>
      <c r="B52" s="1365" t="s">
        <v>430</v>
      </c>
      <c r="C52" s="1365" t="s">
        <v>431</v>
      </c>
      <c r="D52" s="1365" t="s">
        <v>681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653</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654</v>
      </c>
      <c r="AT53" s="1395"/>
      <c r="AU53" s="1498"/>
      <c r="AV53" s="1395"/>
      <c r="AW53" s="1498"/>
      <c r="AX53" s="1395"/>
      <c r="AY53" s="1395"/>
      <c r="AZ53" s="1395"/>
      <c r="BA53" s="1395"/>
      <c r="BB53" s="1399"/>
      <c r="BC53" s="2256"/>
      <c r="BE53" s="502"/>
      <c r="BF53" s="502"/>
      <c r="BG53" s="502"/>
      <c r="BH53" s="502"/>
      <c r="BI53" s="1157">
        <v>11</v>
      </c>
    </row>
    <row customHeight="1" ht="11.25">
      <c r="A54" s="1365" t="s">
        <v>429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674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429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675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429</v>
      </c>
      <c r="B56" s="1365" t="s">
        <v>430</v>
      </c>
      <c r="C56" s="1365" t="s">
        <v>431</v>
      </c>
      <c r="D56" s="1365" t="s">
        <v>681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657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429</v>
      </c>
      <c r="B57" s="1365" t="s">
        <v>430</v>
      </c>
      <c r="C57" s="1365" t="s">
        <v>431</v>
      </c>
      <c r="D57" s="1365" t="s">
        <v>681</v>
      </c>
      <c r="E57" s="2261"/>
      <c r="F57" s="2261"/>
      <c r="G57" s="2261"/>
      <c r="H57" s="2261"/>
      <c r="I57" s="2288"/>
      <c r="J57" s="2258"/>
      <c r="K57" s="1365"/>
      <c r="L57" s="1366"/>
      <c r="P57" s="2259"/>
      <c r="Q57" s="2259"/>
      <c r="R57" s="358"/>
      <c r="S57" s="1280"/>
      <c r="T57" s="289" t="s">
        <v>620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429</v>
      </c>
      <c r="B58" s="1345" t="s">
        <v>430</v>
      </c>
      <c r="C58" s="1345" t="s">
        <v>431</v>
      </c>
      <c r="D58" s="1345" t="s">
        <v>681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429</v>
      </c>
      <c r="B59" s="1345" t="s">
        <v>430</v>
      </c>
      <c r="C59" s="1345" t="s">
        <v>431</v>
      </c>
      <c r="D59" s="1345" t="s">
        <v>681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429</v>
      </c>
      <c r="B60" s="1345" t="s">
        <v>430</v>
      </c>
      <c r="C60" s="1345" t="s">
        <v>431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429</v>
      </c>
      <c r="B61" s="1345" t="s">
        <v>430</v>
      </c>
      <c r="C61" s="1316"/>
      <c r="D61" s="1316"/>
      <c r="E61" s="2261"/>
      <c r="F61" s="2260"/>
      <c r="G61" s="1316"/>
      <c r="H61" s="1316"/>
      <c r="I61" s="1316"/>
      <c r="J61" s="1316"/>
      <c r="K61" s="1316"/>
      <c r="L61" s="1496"/>
      <c r="M61" s="1323"/>
      <c r="N61" s="1323"/>
      <c r="P61" s="1318"/>
      <c r="Q61" s="1319"/>
      <c r="R61" s="1318"/>
      <c r="S61" s="1324"/>
      <c r="T61" s="1327" t="s">
        <v>245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429</v>
      </c>
      <c r="B62" s="1345"/>
      <c r="C62" s="1345"/>
      <c r="D62" s="1345"/>
      <c r="E62" s="2260"/>
      <c r="F62" s="1345"/>
      <c r="G62" s="1345"/>
      <c r="H62" s="1345"/>
      <c r="I62" s="1345"/>
      <c r="J62" s="1345"/>
      <c r="K62" s="1345"/>
      <c r="L62" s="1348"/>
      <c r="M62" s="1323"/>
      <c r="N62" s="1323"/>
      <c r="O62" s="520"/>
      <c r="P62" s="382"/>
      <c r="Q62" s="1346"/>
      <c r="R62" s="382"/>
      <c r="S62" s="1324"/>
      <c r="T62" s="1327" t="s">
        <v>246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315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7032A-1F51-379E-4951-0.6342F029}" mc:Ignorable="x14ac xr xr2 xr3">
  <sheetPr>
    <tabColor rgb="FFCCCCFF"/>
    <pageSetUpPr fitToPage="1"/>
  </sheetPr>
  <dimension ref="A1:AC80"/>
  <sheetViews>
    <sheetView topLeftCell="A1" showGridLines="0" zoomScale="90" workbookViewId="0">
      <selection activeCell="G63" sqref="G6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87</v>
      </c>
      <c r="H1" s="496" t="s">
        <v>88</v>
      </c>
      <c r="I1" s="229" t="s">
        <v>89</v>
      </c>
      <c r="J1" s="249" t="s">
        <v>87</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90</v>
      </c>
      <c r="F8" s="2104"/>
      <c r="G8" s="2105"/>
      <c r="H8" s="2106" t="s">
        <v>91</v>
      </c>
      <c r="I8" s="2106"/>
      <c r="J8" s="157"/>
      <c r="K8" s="157"/>
      <c r="L8" s="157"/>
      <c r="M8" s="157"/>
      <c r="N8" s="228"/>
      <c r="O8" s="157"/>
      <c r="P8" s="227"/>
      <c r="Q8" s="227"/>
      <c r="R8" s="227"/>
      <c r="S8" s="227"/>
      <c r="AC8" s="118">
        <v>14</v>
      </c>
    </row>
    <row s="1821" customFormat="1" customHeight="1" ht="21">
      <c r="A9" s="760"/>
      <c r="B9" s="419"/>
      <c r="C9" s="760"/>
      <c r="D9" s="166"/>
      <c r="E9" s="779" t="s">
        <v>92</v>
      </c>
      <c r="F9" s="779"/>
      <c r="G9" s="174" t="s">
        <v>93</v>
      </c>
      <c r="H9" s="174" t="s">
        <v>93</v>
      </c>
      <c r="I9" s="174" t="s">
        <v>89</v>
      </c>
      <c r="J9" s="157"/>
      <c r="K9" s="157"/>
      <c r="L9" s="157"/>
      <c r="M9" s="157"/>
      <c r="N9" s="228"/>
      <c r="O9" s="157"/>
      <c r="P9" s="227"/>
      <c r="Q9" s="227"/>
      <c r="R9" s="227"/>
      <c r="S9" s="227"/>
      <c r="AC9" s="118">
        <v>20</v>
      </c>
    </row>
    <row customHeight="1" ht="11.25">
      <c r="D10" s="178"/>
      <c r="E10" s="780" t="s">
        <v>94</v>
      </c>
      <c r="F10" s="780"/>
      <c r="G10" s="225" t="s">
        <v>95</v>
      </c>
      <c r="H10" s="225" t="s">
        <v>96</v>
      </c>
      <c r="I10" s="225" t="s">
        <v>97</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98</v>
      </c>
      <c r="K11" s="157"/>
      <c r="L11" s="157"/>
      <c r="M11" s="157" t="s">
        <v>99</v>
      </c>
      <c r="N11" s="228" t="s">
        <v>100</v>
      </c>
      <c r="O11" s="157" t="s">
        <v>101</v>
      </c>
      <c r="P11" s="227"/>
      <c r="Q11" s="227"/>
      <c r="R11" s="227"/>
      <c r="S11" s="227"/>
      <c r="AC11" s="118">
        <v>1</v>
      </c>
    </row>
    <row s="1821" customFormat="1" customHeight="1" ht="15">
      <c r="A12" s="2101">
        <v>1</v>
      </c>
      <c r="B12" s="419"/>
      <c r="C12" s="760"/>
      <c r="D12" s="784"/>
      <c r="E12" s="221">
        <f>A12</f>
        <v>1</v>
      </c>
      <c r="F12" s="804" t="s">
        <v>102</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103</v>
      </c>
      <c r="H13" s="795" t="s">
        <v>103</v>
      </c>
      <c r="I13" s="793" t="s">
        <v>104</v>
      </c>
      <c r="J13" s="502">
        <f>MERGEVALUE(G13)</f>
      </c>
      <c r="K13" s="513"/>
      <c r="L13" s="513"/>
      <c r="M13" s="502" t="str">
        <f t="array" ref="M13:M13">IF(ISERROR(MATCH(MID(N13,1,250),MID(note_ter,1,250),0)),"n","y")</f>
        <v>n</v>
      </c>
      <c r="N13" s="513"/>
      <c r="O13" s="502" t="str">
        <f>H13&amp;"("&amp;I13&amp;")"</f>
        <v>Безенчукский муниципальный район(36604000)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106</v>
      </c>
      <c r="B15" s="1162"/>
      <c r="C15" s="803" t="s">
        <v>107</v>
      </c>
      <c r="D15" s="1820"/>
      <c r="E15" s="1807" t="str">
        <f>A15</f>
        <v>2</v>
      </c>
      <c r="F15" s="806" t="s">
        <v>108</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109</v>
      </c>
      <c r="G16" s="795" t="s">
        <v>110</v>
      </c>
      <c r="H16" s="795" t="s">
        <v>110</v>
      </c>
      <c r="I16" s="793" t="s">
        <v>111</v>
      </c>
      <c r="J16" s="1626"/>
      <c r="K16" s="1638"/>
      <c r="L16" s="1638"/>
      <c r="M16" s="1626" t="str">
        <f t="array" ref="M16:M16">IF(ISERROR(MATCH(MID(N16,1,250),MID(note_ter,1,250),0)),"n","y")</f>
        <v>n</v>
      </c>
      <c r="N16" s="1638"/>
      <c r="O16" s="1626" t="str">
        <f>H16&amp;"("&amp;I16&amp;")"</f>
        <v>Большечерниговский муниципальный район(36610000)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105</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94</v>
      </c>
      <c r="B18" s="1162"/>
      <c r="C18" s="803" t="s">
        <v>107</v>
      </c>
      <c r="D18" s="1820"/>
      <c r="E18" s="1807" t="str">
        <f>A18</f>
        <v>3</v>
      </c>
      <c r="F18" s="806" t="s">
        <v>112</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113</v>
      </c>
      <c r="G19" s="795" t="s">
        <v>114</v>
      </c>
      <c r="H19" s="795" t="s">
        <v>114</v>
      </c>
      <c r="I19" s="793" t="s">
        <v>115</v>
      </c>
      <c r="J19" s="1626"/>
      <c r="K19" s="1638"/>
      <c r="L19" s="1638"/>
      <c r="M19" s="1626" t="str">
        <f t="array" ref="M19:M19">IF(ISERROR(MATCH(MID(N19,1,250),MID(note_ter,1,250),0)),"n","y")</f>
        <v>n</v>
      </c>
      <c r="N19" s="1638"/>
      <c r="O19" s="1626" t="str">
        <f>H19&amp;"("&amp;I19&amp;")"</f>
        <v>Волжский муниципальный район(36614000)</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105</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customHeight="1" ht="15">
      <c r="A21" s="2219" t="s">
        <v>95</v>
      </c>
      <c r="B21" s="1162"/>
      <c r="C21" s="803" t="s">
        <v>107</v>
      </c>
      <c r="D21" s="1820"/>
      <c r="E21" s="1807" t="str">
        <f>A21</f>
        <v>4</v>
      </c>
      <c r="F21" s="806" t="s">
        <v>116</v>
      </c>
      <c r="G21" s="542" t="str">
        <f>"Территория "&amp;E21</f>
        <v>Территория 4</v>
      </c>
      <c r="H21" s="794"/>
      <c r="I21" s="794"/>
      <c r="J21" s="791"/>
      <c r="K21" s="1626"/>
      <c r="L21" s="1626"/>
      <c r="M21" s="1626"/>
      <c r="N21" s="228"/>
      <c r="O21" s="1626"/>
      <c r="P21" s="227"/>
      <c r="Q21" s="227"/>
      <c r="R21" s="227"/>
      <c r="S21" s="227"/>
      <c r="T21" s="1821"/>
      <c r="U21" s="1821"/>
      <c r="V21" s="1821"/>
      <c r="W21" s="1821"/>
      <c r="X21" s="1821"/>
      <c r="Y21" s="1821"/>
      <c r="Z21" s="1821"/>
      <c r="AA21" s="1821"/>
      <c r="AB21" s="1821"/>
      <c r="AC21" s="1821"/>
    </row>
    <row customHeight="1" ht="15">
      <c r="A22" s="2219"/>
      <c r="B22" s="1162">
        <v>1</v>
      </c>
      <c r="C22" s="1162"/>
      <c r="D22" s="802"/>
      <c r="E22" s="1815" t="str">
        <f>A21&amp;"."&amp;B22</f>
        <v>4.1</v>
      </c>
      <c r="F22" s="805" t="s">
        <v>117</v>
      </c>
      <c r="G22" s="795" t="s">
        <v>118</v>
      </c>
      <c r="H22" s="795" t="s">
        <v>118</v>
      </c>
      <c r="I22" s="793" t="s">
        <v>119</v>
      </c>
      <c r="J22" s="1626"/>
      <c r="K22" s="1638"/>
      <c r="L22" s="1638"/>
      <c r="M22" s="1626" t="str">
        <f t="array" ref="M22:M22">IF(ISERROR(MATCH(MID(N22,1,250),MID(note_ter,1,250),0)),"n","y")</f>
        <v>n</v>
      </c>
      <c r="N22" s="1638"/>
      <c r="O22" s="1626" t="str">
        <f>H22&amp;"("&amp;I22&amp;")"</f>
        <v>Елховский муниципальный район(36615000)</v>
      </c>
      <c r="P22" s="1162"/>
      <c r="Q22" s="1162"/>
      <c r="R22" s="422"/>
      <c r="S22" s="1162"/>
      <c r="T22" s="1162"/>
      <c r="U22" s="1162"/>
      <c r="V22" s="424"/>
      <c r="W22" s="424"/>
      <c r="X22" s="421"/>
      <c r="Y22" s="421"/>
      <c r="Z22" s="421"/>
      <c r="AA22" s="421"/>
      <c r="AB22" s="421"/>
      <c r="AC22" s="421"/>
    </row>
    <row customHeight="1" ht="15">
      <c r="A23" s="2219"/>
      <c r="B23" s="1162"/>
      <c r="C23" s="414"/>
      <c r="D23" s="803"/>
      <c r="E23" s="423"/>
      <c r="F23" s="179"/>
      <c r="G23" s="417" t="s">
        <v>105</v>
      </c>
      <c r="H23" s="189"/>
      <c r="I23" s="426"/>
      <c r="J23" s="1638"/>
      <c r="K23" s="1638"/>
      <c r="L23" s="1638"/>
      <c r="M23" s="1638"/>
      <c r="N23" s="1626"/>
      <c r="O23" s="1638"/>
      <c r="P23" s="1162"/>
      <c r="Q23" s="1162"/>
      <c r="R23" s="422"/>
      <c r="S23" s="1162"/>
      <c r="T23" s="1162"/>
      <c r="U23" s="1162"/>
      <c r="V23" s="424"/>
      <c r="W23" s="424"/>
      <c r="X23" s="421"/>
      <c r="Y23" s="421"/>
      <c r="Z23" s="421"/>
      <c r="AA23" s="421"/>
      <c r="AB23" s="421"/>
      <c r="AC23" s="421"/>
    </row>
    <row customHeight="1" ht="15">
      <c r="A24" s="2219" t="s">
        <v>120</v>
      </c>
      <c r="B24" s="1162"/>
      <c r="C24" s="803" t="s">
        <v>107</v>
      </c>
      <c r="D24" s="1820"/>
      <c r="E24" s="1807" t="str">
        <f>A24</f>
        <v>5</v>
      </c>
      <c r="F24" s="806" t="s">
        <v>121</v>
      </c>
      <c r="G24" s="542" t="str">
        <f>"Территория "&amp;E24</f>
        <v>Территория 5</v>
      </c>
      <c r="H24" s="794"/>
      <c r="I24" s="794"/>
      <c r="J24" s="791"/>
      <c r="K24" s="1626"/>
      <c r="L24" s="1626"/>
      <c r="M24" s="1626"/>
      <c r="N24" s="228"/>
      <c r="O24" s="1626"/>
      <c r="P24" s="227"/>
      <c r="Q24" s="227"/>
      <c r="R24" s="227"/>
      <c r="S24" s="227"/>
      <c r="T24" s="1821"/>
      <c r="U24" s="1821"/>
      <c r="V24" s="1821"/>
      <c r="W24" s="1821"/>
      <c r="X24" s="1821"/>
      <c r="Y24" s="1821"/>
      <c r="Z24" s="1821"/>
      <c r="AA24" s="1821"/>
      <c r="AB24" s="1821"/>
      <c r="AC24" s="1821"/>
    </row>
    <row customHeight="1" ht="15">
      <c r="A25" s="2219"/>
      <c r="B25" s="1162">
        <v>1</v>
      </c>
      <c r="C25" s="1162"/>
      <c r="D25" s="802"/>
      <c r="E25" s="1815" t="str">
        <f>A24&amp;"."&amp;B25</f>
        <v>5.1</v>
      </c>
      <c r="F25" s="805" t="s">
        <v>122</v>
      </c>
      <c r="G25" s="795" t="s">
        <v>123</v>
      </c>
      <c r="H25" s="795" t="s">
        <v>123</v>
      </c>
      <c r="I25" s="793" t="s">
        <v>124</v>
      </c>
      <c r="J25" s="1626"/>
      <c r="K25" s="1638"/>
      <c r="L25" s="1638"/>
      <c r="M25" s="1626" t="str">
        <f t="array" ref="M25:M25">IF(ISERROR(MATCH(MID(N25,1,250),MID(note_ter,1,250),0)),"n","y")</f>
        <v>n</v>
      </c>
      <c r="N25" s="1638"/>
      <c r="O25" s="1626" t="str">
        <f>H25&amp;"("&amp;I25&amp;")"</f>
        <v>Исаклинский муниципальный район(36616000)</v>
      </c>
      <c r="P25" s="1162"/>
      <c r="Q25" s="1162"/>
      <c r="R25" s="422"/>
      <c r="S25" s="1162"/>
      <c r="T25" s="1162"/>
      <c r="U25" s="1162"/>
      <c r="V25" s="424"/>
      <c r="W25" s="424"/>
      <c r="X25" s="421"/>
      <c r="Y25" s="421"/>
      <c r="Z25" s="421"/>
      <c r="AA25" s="421"/>
      <c r="AB25" s="421"/>
      <c r="AC25" s="421"/>
    </row>
    <row customHeight="1" ht="15">
      <c r="A26" s="2219"/>
      <c r="B26" s="1162"/>
      <c r="C26" s="414"/>
      <c r="D26" s="803"/>
      <c r="E26" s="423"/>
      <c r="F26" s="179"/>
      <c r="G26" s="417" t="s">
        <v>105</v>
      </c>
      <c r="H26" s="189"/>
      <c r="I26" s="426"/>
      <c r="J26" s="1638"/>
      <c r="K26" s="1638"/>
      <c r="L26" s="1638"/>
      <c r="M26" s="1638"/>
      <c r="N26" s="1626"/>
      <c r="O26" s="1638"/>
      <c r="P26" s="1162"/>
      <c r="Q26" s="1162"/>
      <c r="R26" s="422"/>
      <c r="S26" s="1162"/>
      <c r="T26" s="1162"/>
      <c r="U26" s="1162"/>
      <c r="V26" s="424"/>
      <c r="W26" s="424"/>
      <c r="X26" s="421"/>
      <c r="Y26" s="421"/>
      <c r="Z26" s="421"/>
      <c r="AA26" s="421"/>
      <c r="AB26" s="421"/>
      <c r="AC26" s="421"/>
    </row>
    <row customHeight="1" ht="15">
      <c r="A27" s="2219" t="s">
        <v>96</v>
      </c>
      <c r="B27" s="1162"/>
      <c r="C27" s="803" t="s">
        <v>107</v>
      </c>
      <c r="D27" s="1820"/>
      <c r="E27" s="1807" t="str">
        <f>A27</f>
        <v>6</v>
      </c>
      <c r="F27" s="806" t="s">
        <v>125</v>
      </c>
      <c r="G27" s="542" t="str">
        <f>"Территория "&amp;E27</f>
        <v>Территория 6</v>
      </c>
      <c r="H27" s="794"/>
      <c r="I27" s="794"/>
      <c r="J27" s="791"/>
      <c r="K27" s="1626"/>
      <c r="L27" s="1626"/>
      <c r="M27" s="1626"/>
      <c r="N27" s="228"/>
      <c r="O27" s="1626"/>
      <c r="P27" s="227"/>
      <c r="Q27" s="227"/>
      <c r="R27" s="227"/>
      <c r="S27" s="227"/>
      <c r="T27" s="1821"/>
      <c r="U27" s="1821"/>
      <c r="V27" s="1821"/>
      <c r="W27" s="1821"/>
      <c r="X27" s="1821"/>
      <c r="Y27" s="1821"/>
      <c r="Z27" s="1821"/>
      <c r="AA27" s="1821"/>
      <c r="AB27" s="1821"/>
      <c r="AC27" s="1821"/>
    </row>
    <row customHeight="1" ht="15">
      <c r="A28" s="2219"/>
      <c r="B28" s="1162">
        <v>1</v>
      </c>
      <c r="C28" s="1162"/>
      <c r="D28" s="802"/>
      <c r="E28" s="1815" t="str">
        <f>A27&amp;"."&amp;B28</f>
        <v>6.1</v>
      </c>
      <c r="F28" s="805" t="s">
        <v>126</v>
      </c>
      <c r="G28" s="795" t="s">
        <v>127</v>
      </c>
      <c r="H28" s="795" t="s">
        <v>127</v>
      </c>
      <c r="I28" s="793" t="s">
        <v>128</v>
      </c>
      <c r="J28" s="1626"/>
      <c r="K28" s="1638"/>
      <c r="L28" s="1638"/>
      <c r="M28" s="1626" t="str">
        <f t="array" ref="M28:M28">IF(ISERROR(MATCH(MID(N28,1,250),MID(note_ter,1,250),0)),"n","y")</f>
        <v>n</v>
      </c>
      <c r="N28" s="1638"/>
      <c r="O28" s="1626" t="str">
        <f>H28&amp;"("&amp;I28&amp;")"</f>
        <v>Кинель-Черкасский муниципальный район(36620000)</v>
      </c>
      <c r="P28" s="1162"/>
      <c r="Q28" s="1162"/>
      <c r="R28" s="422"/>
      <c r="S28" s="1162"/>
      <c r="T28" s="1162"/>
      <c r="U28" s="1162"/>
      <c r="V28" s="424"/>
      <c r="W28" s="424"/>
      <c r="X28" s="421"/>
      <c r="Y28" s="421"/>
      <c r="Z28" s="421"/>
      <c r="AA28" s="421"/>
      <c r="AB28" s="421"/>
      <c r="AC28" s="421"/>
    </row>
    <row customHeight="1" ht="15">
      <c r="A29" s="2219"/>
      <c r="B29" s="1162"/>
      <c r="C29" s="414"/>
      <c r="D29" s="803"/>
      <c r="E29" s="423"/>
      <c r="F29" s="179"/>
      <c r="G29" s="417" t="s">
        <v>105</v>
      </c>
      <c r="H29" s="189"/>
      <c r="I29" s="426"/>
      <c r="J29" s="1638"/>
      <c r="K29" s="1638"/>
      <c r="L29" s="1638"/>
      <c r="M29" s="1638"/>
      <c r="N29" s="1626"/>
      <c r="O29" s="1638"/>
      <c r="P29" s="1162"/>
      <c r="Q29" s="1162"/>
      <c r="R29" s="422"/>
      <c r="S29" s="1162"/>
      <c r="T29" s="1162"/>
      <c r="U29" s="1162"/>
      <c r="V29" s="424"/>
      <c r="W29" s="424"/>
      <c r="X29" s="421"/>
      <c r="Y29" s="421"/>
      <c r="Z29" s="421"/>
      <c r="AA29" s="421"/>
      <c r="AB29" s="421"/>
      <c r="AC29" s="421"/>
    </row>
    <row customHeight="1" ht="15">
      <c r="A30" s="2219" t="s">
        <v>97</v>
      </c>
      <c r="B30" s="1162"/>
      <c r="C30" s="803" t="s">
        <v>107</v>
      </c>
      <c r="D30" s="1820"/>
      <c r="E30" s="1807" t="str">
        <f>A30</f>
        <v>7</v>
      </c>
      <c r="F30" s="806" t="s">
        <v>129</v>
      </c>
      <c r="G30" s="542" t="str">
        <f>"Территория "&amp;E30</f>
        <v>Территория 7</v>
      </c>
      <c r="H30" s="794"/>
      <c r="I30" s="794"/>
      <c r="J30" s="791"/>
      <c r="K30" s="1626"/>
      <c r="L30" s="1626"/>
      <c r="M30" s="1626"/>
      <c r="N30" s="228"/>
      <c r="O30" s="1626"/>
      <c r="P30" s="227"/>
      <c r="Q30" s="227"/>
      <c r="R30" s="227"/>
      <c r="S30" s="227"/>
      <c r="T30" s="1821"/>
      <c r="U30" s="1821"/>
      <c r="V30" s="1821"/>
      <c r="W30" s="1821"/>
      <c r="X30" s="1821"/>
      <c r="Y30" s="1821"/>
      <c r="Z30" s="1821"/>
      <c r="AA30" s="1821"/>
      <c r="AB30" s="1821"/>
      <c r="AC30" s="1821"/>
    </row>
    <row customHeight="1" ht="15">
      <c r="A31" s="2219"/>
      <c r="B31" s="1162">
        <v>1</v>
      </c>
      <c r="C31" s="1162"/>
      <c r="D31" s="802"/>
      <c r="E31" s="1815" t="str">
        <f>A30&amp;"."&amp;B31</f>
        <v>7.1</v>
      </c>
      <c r="F31" s="805" t="s">
        <v>130</v>
      </c>
      <c r="G31" s="795" t="s">
        <v>131</v>
      </c>
      <c r="H31" s="795" t="s">
        <v>131</v>
      </c>
      <c r="I31" s="793" t="s">
        <v>132</v>
      </c>
      <c r="J31" s="1626"/>
      <c r="K31" s="1638"/>
      <c r="L31" s="1638"/>
      <c r="M31" s="1626" t="str">
        <f t="array" ref="M31:M31">IF(ISERROR(MATCH(MID(N31,1,250),MID(note_ter,1,250),0)),"n","y")</f>
        <v>n</v>
      </c>
      <c r="N31" s="1638"/>
      <c r="O31" s="1626" t="str">
        <f>H31&amp;"("&amp;I31&amp;")"</f>
        <v>Кинельский муниципальный район(36618000)</v>
      </c>
      <c r="P31" s="1162"/>
      <c r="Q31" s="1162"/>
      <c r="R31" s="422"/>
      <c r="S31" s="1162"/>
      <c r="T31" s="1162"/>
      <c r="U31" s="1162"/>
      <c r="V31" s="424"/>
      <c r="W31" s="424"/>
      <c r="X31" s="421"/>
      <c r="Y31" s="421"/>
      <c r="Z31" s="421"/>
      <c r="AA31" s="421"/>
      <c r="AB31" s="421"/>
      <c r="AC31" s="421"/>
    </row>
    <row customHeight="1" ht="15">
      <c r="A32" s="2219"/>
      <c r="B32" s="1162"/>
      <c r="C32" s="414"/>
      <c r="D32" s="803"/>
      <c r="E32" s="423"/>
      <c r="F32" s="179"/>
      <c r="G32" s="417" t="s">
        <v>105</v>
      </c>
      <c r="H32" s="189"/>
      <c r="I32" s="426"/>
      <c r="J32" s="1638"/>
      <c r="K32" s="1638"/>
      <c r="L32" s="1638"/>
      <c r="M32" s="1638"/>
      <c r="N32" s="1626"/>
      <c r="O32" s="1638"/>
      <c r="P32" s="1162"/>
      <c r="Q32" s="1162"/>
      <c r="R32" s="422"/>
      <c r="S32" s="1162"/>
      <c r="T32" s="1162"/>
      <c r="U32" s="1162"/>
      <c r="V32" s="424"/>
      <c r="W32" s="424"/>
      <c r="X32" s="421"/>
      <c r="Y32" s="421"/>
      <c r="Z32" s="421"/>
      <c r="AA32" s="421"/>
      <c r="AB32" s="421"/>
      <c r="AC32" s="421"/>
    </row>
    <row customHeight="1" ht="15">
      <c r="A33" s="2219" t="s">
        <v>133</v>
      </c>
      <c r="B33" s="1162"/>
      <c r="C33" s="803" t="s">
        <v>107</v>
      </c>
      <c r="D33" s="1820"/>
      <c r="E33" s="1807" t="str">
        <f>A33</f>
        <v>8</v>
      </c>
      <c r="F33" s="806" t="s">
        <v>134</v>
      </c>
      <c r="G33" s="542" t="str">
        <f>"Территория "&amp;E33</f>
        <v>Территория 8</v>
      </c>
      <c r="H33" s="794"/>
      <c r="I33" s="794"/>
      <c r="J33" s="791"/>
      <c r="K33" s="1626"/>
      <c r="L33" s="1626"/>
      <c r="M33" s="1626"/>
      <c r="N33" s="228"/>
      <c r="O33" s="1626"/>
      <c r="P33" s="227"/>
      <c r="Q33" s="227"/>
      <c r="R33" s="227"/>
      <c r="S33" s="227"/>
      <c r="T33" s="1821"/>
      <c r="U33" s="1821"/>
      <c r="V33" s="1821"/>
      <c r="W33" s="1821"/>
      <c r="X33" s="1821"/>
      <c r="Y33" s="1821"/>
      <c r="Z33" s="1821"/>
      <c r="AA33" s="1821"/>
      <c r="AB33" s="1821"/>
      <c r="AC33" s="1821"/>
    </row>
    <row customHeight="1" ht="15">
      <c r="A34" s="2219"/>
      <c r="B34" s="1162">
        <v>1</v>
      </c>
      <c r="C34" s="1162"/>
      <c r="D34" s="802"/>
      <c r="E34" s="1815" t="str">
        <f>A33&amp;"."&amp;B34</f>
        <v>8.1</v>
      </c>
      <c r="F34" s="805" t="s">
        <v>135</v>
      </c>
      <c r="G34" s="795" t="s">
        <v>136</v>
      </c>
      <c r="H34" s="795" t="s">
        <v>136</v>
      </c>
      <c r="I34" s="793" t="s">
        <v>137</v>
      </c>
      <c r="J34" s="1626"/>
      <c r="K34" s="1638"/>
      <c r="L34" s="1638"/>
      <c r="M34" s="1626" t="str">
        <f t="array" ref="M34:M34">IF(ISERROR(MATCH(MID(N34,1,250),MID(note_ter,1,250),0)),"n","y")</f>
        <v>n</v>
      </c>
      <c r="N34" s="1638"/>
      <c r="O34" s="1626" t="str">
        <f>H34&amp;"("&amp;I34&amp;")"</f>
        <v>Кошкинский муниципальный район(36624000)</v>
      </c>
      <c r="P34" s="1162"/>
      <c r="Q34" s="1162"/>
      <c r="R34" s="422"/>
      <c r="S34" s="1162"/>
      <c r="T34" s="1162"/>
      <c r="U34" s="1162"/>
      <c r="V34" s="424"/>
      <c r="W34" s="424"/>
      <c r="X34" s="421"/>
      <c r="Y34" s="421"/>
      <c r="Z34" s="421"/>
      <c r="AA34" s="421"/>
      <c r="AB34" s="421"/>
      <c r="AC34" s="421"/>
    </row>
    <row customHeight="1" ht="15">
      <c r="A35" s="2219"/>
      <c r="B35" s="1162"/>
      <c r="C35" s="414"/>
      <c r="D35" s="803"/>
      <c r="E35" s="423"/>
      <c r="F35" s="179"/>
      <c r="G35" s="417" t="s">
        <v>105</v>
      </c>
      <c r="H35" s="189"/>
      <c r="I35" s="426"/>
      <c r="J35" s="1638"/>
      <c r="K35" s="1638"/>
      <c r="L35" s="1638"/>
      <c r="M35" s="1638"/>
      <c r="N35" s="1626"/>
      <c r="O35" s="1638"/>
      <c r="P35" s="1162"/>
      <c r="Q35" s="1162"/>
      <c r="R35" s="422"/>
      <c r="S35" s="1162"/>
      <c r="T35" s="1162"/>
      <c r="U35" s="1162"/>
      <c r="V35" s="424"/>
      <c r="W35" s="424"/>
      <c r="X35" s="421"/>
      <c r="Y35" s="421"/>
      <c r="Z35" s="421"/>
      <c r="AA35" s="421"/>
      <c r="AB35" s="421"/>
      <c r="AC35" s="421"/>
    </row>
    <row customHeight="1" ht="15">
      <c r="A36" s="2219" t="s">
        <v>138</v>
      </c>
      <c r="B36" s="1162"/>
      <c r="C36" s="803" t="s">
        <v>107</v>
      </c>
      <c r="D36" s="1820"/>
      <c r="E36" s="1807" t="str">
        <f>A36</f>
        <v>9</v>
      </c>
      <c r="F36" s="806" t="s">
        <v>139</v>
      </c>
      <c r="G36" s="542" t="str">
        <f>"Территория "&amp;E36</f>
        <v>Территория 9</v>
      </c>
      <c r="H36" s="794"/>
      <c r="I36" s="794"/>
      <c r="J36" s="791"/>
      <c r="K36" s="1626"/>
      <c r="L36" s="1626"/>
      <c r="M36" s="1626"/>
      <c r="N36" s="228"/>
      <c r="O36" s="1626"/>
      <c r="P36" s="227"/>
      <c r="Q36" s="227"/>
      <c r="R36" s="227"/>
      <c r="S36" s="227"/>
      <c r="T36" s="1821"/>
      <c r="U36" s="1821"/>
      <c r="V36" s="1821"/>
      <c r="W36" s="1821"/>
      <c r="X36" s="1821"/>
      <c r="Y36" s="1821"/>
      <c r="Z36" s="1821"/>
      <c r="AA36" s="1821"/>
      <c r="AB36" s="1821"/>
      <c r="AC36" s="1821"/>
    </row>
    <row customHeight="1" ht="15">
      <c r="A37" s="2219"/>
      <c r="B37" s="1162">
        <v>1</v>
      </c>
      <c r="C37" s="1162"/>
      <c r="D37" s="802"/>
      <c r="E37" s="1815" t="str">
        <f>A36&amp;"."&amp;B37</f>
        <v>9.1</v>
      </c>
      <c r="F37" s="805" t="s">
        <v>140</v>
      </c>
      <c r="G37" s="795" t="s">
        <v>141</v>
      </c>
      <c r="H37" s="795" t="s">
        <v>141</v>
      </c>
      <c r="I37" s="793" t="s">
        <v>142</v>
      </c>
      <c r="J37" s="1626"/>
      <c r="K37" s="1638"/>
      <c r="L37" s="1638"/>
      <c r="M37" s="1626" t="str">
        <f t="array" ref="M37:M37">IF(ISERROR(MATCH(MID(N37,1,250),MID(note_ter,1,250),0)),"n","y")</f>
        <v>n</v>
      </c>
      <c r="N37" s="1638"/>
      <c r="O37" s="1626" t="str">
        <f>H37&amp;"("&amp;I37&amp;")"</f>
        <v>Нефтегорский муниципальный район(36630000)</v>
      </c>
      <c r="P37" s="1162"/>
      <c r="Q37" s="1162"/>
      <c r="R37" s="422"/>
      <c r="S37" s="1162"/>
      <c r="T37" s="1162"/>
      <c r="U37" s="1162"/>
      <c r="V37" s="424"/>
      <c r="W37" s="424"/>
      <c r="X37" s="421"/>
      <c r="Y37" s="421"/>
      <c r="Z37" s="421"/>
      <c r="AA37" s="421"/>
      <c r="AB37" s="421"/>
      <c r="AC37" s="421"/>
    </row>
    <row customHeight="1" ht="15">
      <c r="A38" s="2219"/>
      <c r="B38" s="1162"/>
      <c r="C38" s="414"/>
      <c r="D38" s="803"/>
      <c r="E38" s="423"/>
      <c r="F38" s="179"/>
      <c r="G38" s="417" t="s">
        <v>105</v>
      </c>
      <c r="H38" s="189"/>
      <c r="I38" s="426"/>
      <c r="J38" s="1638"/>
      <c r="K38" s="1638"/>
      <c r="L38" s="1638"/>
      <c r="M38" s="1638"/>
      <c r="N38" s="1626"/>
      <c r="O38" s="1638"/>
      <c r="P38" s="1162"/>
      <c r="Q38" s="1162"/>
      <c r="R38" s="422"/>
      <c r="S38" s="1162"/>
      <c r="T38" s="1162"/>
      <c r="U38" s="1162"/>
      <c r="V38" s="424"/>
      <c r="W38" s="424"/>
      <c r="X38" s="421"/>
      <c r="Y38" s="421"/>
      <c r="Z38" s="421"/>
      <c r="AA38" s="421"/>
      <c r="AB38" s="421"/>
      <c r="AC38" s="421"/>
    </row>
    <row customHeight="1" ht="15">
      <c r="A39" s="2219" t="s">
        <v>143</v>
      </c>
      <c r="B39" s="1162"/>
      <c r="C39" s="803" t="s">
        <v>107</v>
      </c>
      <c r="D39" s="1820"/>
      <c r="E39" s="1807" t="str">
        <f>A39</f>
        <v>10</v>
      </c>
      <c r="F39" s="806" t="s">
        <v>144</v>
      </c>
      <c r="G39" s="542" t="str">
        <f>"Территория "&amp;E39</f>
        <v>Территория 10</v>
      </c>
      <c r="H39" s="794"/>
      <c r="I39" s="794"/>
      <c r="J39" s="791"/>
      <c r="K39" s="1626"/>
      <c r="L39" s="1626"/>
      <c r="M39" s="1626"/>
      <c r="N39" s="228"/>
      <c r="O39" s="1626"/>
      <c r="P39" s="227"/>
      <c r="Q39" s="227"/>
      <c r="R39" s="227"/>
      <c r="S39" s="227"/>
      <c r="T39" s="1821"/>
      <c r="U39" s="1821"/>
      <c r="V39" s="1821"/>
      <c r="W39" s="1821"/>
      <c r="X39" s="1821"/>
      <c r="Y39" s="1821"/>
      <c r="Z39" s="1821"/>
      <c r="AA39" s="1821"/>
      <c r="AB39" s="1821"/>
      <c r="AC39" s="1821"/>
    </row>
    <row customHeight="1" ht="15">
      <c r="A40" s="2219"/>
      <c r="B40" s="1162">
        <v>1</v>
      </c>
      <c r="C40" s="1162"/>
      <c r="D40" s="802"/>
      <c r="E40" s="1815" t="str">
        <f>A39&amp;"."&amp;B40</f>
        <v>10.1</v>
      </c>
      <c r="F40" s="805" t="s">
        <v>145</v>
      </c>
      <c r="G40" s="795" t="s">
        <v>146</v>
      </c>
      <c r="H40" s="795" t="s">
        <v>146</v>
      </c>
      <c r="I40" s="793" t="s">
        <v>147</v>
      </c>
      <c r="J40" s="1626"/>
      <c r="K40" s="1638"/>
      <c r="L40" s="1638"/>
      <c r="M40" s="1626" t="str">
        <f t="array" ref="M40:M40">IF(ISERROR(MATCH(MID(N40,1,250),MID(note_ter,1,250),0)),"n","y")</f>
        <v>n</v>
      </c>
      <c r="N40" s="1638"/>
      <c r="O40" s="1626" t="str">
        <f>H40&amp;"("&amp;I40&amp;")"</f>
        <v>городской округ Октябрьск(36718000)</v>
      </c>
      <c r="P40" s="1162"/>
      <c r="Q40" s="1162"/>
      <c r="R40" s="422"/>
      <c r="S40" s="1162"/>
      <c r="T40" s="1162"/>
      <c r="U40" s="1162"/>
      <c r="V40" s="424"/>
      <c r="W40" s="424"/>
      <c r="X40" s="421"/>
      <c r="Y40" s="421"/>
      <c r="Z40" s="421"/>
      <c r="AA40" s="421"/>
      <c r="AB40" s="421"/>
      <c r="AC40" s="421"/>
    </row>
    <row customHeight="1" ht="15">
      <c r="A41" s="2219"/>
      <c r="B41" s="1162"/>
      <c r="C41" s="414"/>
      <c r="D41" s="803"/>
      <c r="E41" s="423"/>
      <c r="F41" s="179"/>
      <c r="G41" s="417" t="s">
        <v>105</v>
      </c>
      <c r="H41" s="189"/>
      <c r="I41" s="426"/>
      <c r="J41" s="1638"/>
      <c r="K41" s="1638"/>
      <c r="L41" s="1638"/>
      <c r="M41" s="1638"/>
      <c r="N41" s="1626"/>
      <c r="O41" s="1638"/>
      <c r="P41" s="1162"/>
      <c r="Q41" s="1162"/>
      <c r="R41" s="422"/>
      <c r="S41" s="1162"/>
      <c r="T41" s="1162"/>
      <c r="U41" s="1162"/>
      <c r="V41" s="424"/>
      <c r="W41" s="424"/>
      <c r="X41" s="421"/>
      <c r="Y41" s="421"/>
      <c r="Z41" s="421"/>
      <c r="AA41" s="421"/>
      <c r="AB41" s="421"/>
      <c r="AC41" s="421"/>
    </row>
    <row customHeight="1" ht="15">
      <c r="A42" s="2219" t="s">
        <v>148</v>
      </c>
      <c r="B42" s="1162"/>
      <c r="C42" s="803" t="s">
        <v>107</v>
      </c>
      <c r="D42" s="1820"/>
      <c r="E42" s="1807" t="str">
        <f>A42</f>
        <v>11</v>
      </c>
      <c r="F42" s="806" t="s">
        <v>149</v>
      </c>
      <c r="G42" s="542" t="str">
        <f>"Территория "&amp;E42</f>
        <v>Территория 11</v>
      </c>
      <c r="H42" s="794"/>
      <c r="I42" s="794"/>
      <c r="J42" s="791"/>
      <c r="K42" s="1626"/>
      <c r="L42" s="1626"/>
      <c r="M42" s="1626"/>
      <c r="N42" s="228"/>
      <c r="O42" s="1626"/>
      <c r="P42" s="227"/>
      <c r="Q42" s="227"/>
      <c r="R42" s="227"/>
      <c r="S42" s="227"/>
      <c r="T42" s="1821"/>
      <c r="U42" s="1821"/>
      <c r="V42" s="1821"/>
      <c r="W42" s="1821"/>
      <c r="X42" s="1821"/>
      <c r="Y42" s="1821"/>
      <c r="Z42" s="1821"/>
      <c r="AA42" s="1821"/>
      <c r="AB42" s="1821"/>
      <c r="AC42" s="1821"/>
    </row>
    <row customHeight="1" ht="15">
      <c r="A43" s="2219"/>
      <c r="B43" s="1162">
        <v>1</v>
      </c>
      <c r="C43" s="1162"/>
      <c r="D43" s="802"/>
      <c r="E43" s="1815" t="str">
        <f>A42&amp;"."&amp;B43</f>
        <v>11.1</v>
      </c>
      <c r="F43" s="805" t="s">
        <v>150</v>
      </c>
      <c r="G43" s="795" t="s">
        <v>151</v>
      </c>
      <c r="H43" s="795" t="s">
        <v>151</v>
      </c>
      <c r="I43" s="793" t="s">
        <v>152</v>
      </c>
      <c r="J43" s="1626"/>
      <c r="K43" s="1638"/>
      <c r="L43" s="1638"/>
      <c r="M43" s="1626" t="str">
        <f t="array" ref="M43:M43">IF(ISERROR(MATCH(MID(N43,1,250),MID(note_ter,1,250),0)),"n","y")</f>
        <v>n</v>
      </c>
      <c r="N43" s="1638"/>
      <c r="O43" s="1626" t="str">
        <f>H43&amp;"("&amp;I43&amp;")"</f>
        <v>городской округ Отрадный(36724000)</v>
      </c>
      <c r="P43" s="1162"/>
      <c r="Q43" s="1162"/>
      <c r="R43" s="422"/>
      <c r="S43" s="1162"/>
      <c r="T43" s="1162"/>
      <c r="U43" s="1162"/>
      <c r="V43" s="424"/>
      <c r="W43" s="424"/>
      <c r="X43" s="421"/>
      <c r="Y43" s="421"/>
      <c r="Z43" s="421"/>
      <c r="AA43" s="421"/>
      <c r="AB43" s="421"/>
      <c r="AC43" s="421"/>
    </row>
    <row customHeight="1" ht="15">
      <c r="A44" s="2219"/>
      <c r="B44" s="1162"/>
      <c r="C44" s="414"/>
      <c r="D44" s="803"/>
      <c r="E44" s="423"/>
      <c r="F44" s="179"/>
      <c r="G44" s="417" t="s">
        <v>105</v>
      </c>
      <c r="H44" s="189"/>
      <c r="I44" s="426"/>
      <c r="J44" s="1638"/>
      <c r="K44" s="1638"/>
      <c r="L44" s="1638"/>
      <c r="M44" s="1638"/>
      <c r="N44" s="1626"/>
      <c r="O44" s="1638"/>
      <c r="P44" s="1162"/>
      <c r="Q44" s="1162"/>
      <c r="R44" s="422"/>
      <c r="S44" s="1162"/>
      <c r="T44" s="1162"/>
      <c r="U44" s="1162"/>
      <c r="V44" s="424"/>
      <c r="W44" s="424"/>
      <c r="X44" s="421"/>
      <c r="Y44" s="421"/>
      <c r="Z44" s="421"/>
      <c r="AA44" s="421"/>
      <c r="AB44" s="421"/>
      <c r="AC44" s="421"/>
    </row>
    <row customHeight="1" ht="15">
      <c r="A45" s="2219" t="s">
        <v>153</v>
      </c>
      <c r="B45" s="1162"/>
      <c r="C45" s="803" t="s">
        <v>107</v>
      </c>
      <c r="D45" s="1820"/>
      <c r="E45" s="1807" t="str">
        <f>A45</f>
        <v>12</v>
      </c>
      <c r="F45" s="806" t="s">
        <v>154</v>
      </c>
      <c r="G45" s="542" t="str">
        <f>"Территория "&amp;E45</f>
        <v>Территория 12</v>
      </c>
      <c r="H45" s="794"/>
      <c r="I45" s="794"/>
      <c r="J45" s="791"/>
      <c r="K45" s="1626"/>
      <c r="L45" s="1626"/>
      <c r="M45" s="1626"/>
      <c r="N45" s="228"/>
      <c r="O45" s="1626"/>
      <c r="P45" s="227"/>
      <c r="Q45" s="227"/>
      <c r="R45" s="227"/>
      <c r="S45" s="227"/>
      <c r="T45" s="1821"/>
      <c r="U45" s="1821"/>
      <c r="V45" s="1821"/>
      <c r="W45" s="1821"/>
      <c r="X45" s="1821"/>
      <c r="Y45" s="1821"/>
      <c r="Z45" s="1821"/>
      <c r="AA45" s="1821"/>
      <c r="AB45" s="1821"/>
      <c r="AC45" s="1821"/>
    </row>
    <row customHeight="1" ht="15">
      <c r="A46" s="2219"/>
      <c r="B46" s="1162">
        <v>1</v>
      </c>
      <c r="C46" s="1162"/>
      <c r="D46" s="802"/>
      <c r="E46" s="1815" t="str">
        <f>A45&amp;"."&amp;B46</f>
        <v>12.1</v>
      </c>
      <c r="F46" s="805" t="s">
        <v>155</v>
      </c>
      <c r="G46" s="795" t="s">
        <v>156</v>
      </c>
      <c r="H46" s="795" t="s">
        <v>156</v>
      </c>
      <c r="I46" s="793" t="s">
        <v>157</v>
      </c>
      <c r="J46" s="1626"/>
      <c r="K46" s="1638"/>
      <c r="L46" s="1638"/>
      <c r="M46" s="1626" t="str">
        <f t="array" ref="M46:M46">IF(ISERROR(MATCH(MID(N46,1,250),MID(note_ter,1,250),0)),"n","y")</f>
        <v>n</v>
      </c>
      <c r="N46" s="1638"/>
      <c r="O46" s="1626" t="str">
        <f>H46&amp;"("&amp;I46&amp;")"</f>
        <v>Пестравский муниципальный район(36632000)</v>
      </c>
      <c r="P46" s="1162"/>
      <c r="Q46" s="1162"/>
      <c r="R46" s="422"/>
      <c r="S46" s="1162"/>
      <c r="T46" s="1162"/>
      <c r="U46" s="1162"/>
      <c r="V46" s="424"/>
      <c r="W46" s="424"/>
      <c r="X46" s="421"/>
      <c r="Y46" s="421"/>
      <c r="Z46" s="421"/>
      <c r="AA46" s="421"/>
      <c r="AB46" s="421"/>
      <c r="AC46" s="421"/>
    </row>
    <row customHeight="1" ht="15">
      <c r="A47" s="2219"/>
      <c r="B47" s="1162"/>
      <c r="C47" s="414"/>
      <c r="D47" s="803"/>
      <c r="E47" s="423"/>
      <c r="F47" s="179"/>
      <c r="G47" s="417" t="s">
        <v>105</v>
      </c>
      <c r="H47" s="189"/>
      <c r="I47" s="426"/>
      <c r="J47" s="1638"/>
      <c r="K47" s="1638"/>
      <c r="L47" s="1638"/>
      <c r="M47" s="1638"/>
      <c r="N47" s="1626"/>
      <c r="O47" s="1638"/>
      <c r="P47" s="1162"/>
      <c r="Q47" s="1162"/>
      <c r="R47" s="422"/>
      <c r="S47" s="1162"/>
      <c r="T47" s="1162"/>
      <c r="U47" s="1162"/>
      <c r="V47" s="424"/>
      <c r="W47" s="424"/>
      <c r="X47" s="421"/>
      <c r="Y47" s="421"/>
      <c r="Z47" s="421"/>
      <c r="AA47" s="421"/>
      <c r="AB47" s="421"/>
      <c r="AC47" s="421"/>
    </row>
    <row customHeight="1" ht="15">
      <c r="A48" s="2219" t="s">
        <v>158</v>
      </c>
      <c r="B48" s="1162"/>
      <c r="C48" s="803" t="s">
        <v>107</v>
      </c>
      <c r="D48" s="1820"/>
      <c r="E48" s="1807" t="str">
        <f>A48</f>
        <v>13</v>
      </c>
      <c r="F48" s="806" t="s">
        <v>159</v>
      </c>
      <c r="G48" s="542" t="str">
        <f>"Территория "&amp;E48</f>
        <v>Территория 13</v>
      </c>
      <c r="H48" s="794"/>
      <c r="I48" s="794"/>
      <c r="J48" s="791"/>
      <c r="K48" s="1626"/>
      <c r="L48" s="1626"/>
      <c r="M48" s="1626"/>
      <c r="N48" s="228"/>
      <c r="O48" s="1626"/>
      <c r="P48" s="227"/>
      <c r="Q48" s="227"/>
      <c r="R48" s="227"/>
      <c r="S48" s="227"/>
      <c r="T48" s="1821"/>
      <c r="U48" s="1821"/>
      <c r="V48" s="1821"/>
      <c r="W48" s="1821"/>
      <c r="X48" s="1821"/>
      <c r="Y48" s="1821"/>
      <c r="Z48" s="1821"/>
      <c r="AA48" s="1821"/>
      <c r="AB48" s="1821"/>
      <c r="AC48" s="1821"/>
    </row>
    <row customHeight="1" ht="15">
      <c r="A49" s="2219"/>
      <c r="B49" s="1162">
        <v>1</v>
      </c>
      <c r="C49" s="1162"/>
      <c r="D49" s="802"/>
      <c r="E49" s="1815" t="str">
        <f>A48&amp;"."&amp;B49</f>
        <v>13.1</v>
      </c>
      <c r="F49" s="805" t="s">
        <v>160</v>
      </c>
      <c r="G49" s="795" t="s">
        <v>161</v>
      </c>
      <c r="H49" s="795" t="s">
        <v>161</v>
      </c>
      <c r="I49" s="793" t="s">
        <v>162</v>
      </c>
      <c r="J49" s="1626"/>
      <c r="K49" s="1638"/>
      <c r="L49" s="1638"/>
      <c r="M49" s="1626" t="str">
        <f t="array" ref="M49:M49">IF(ISERROR(MATCH(MID(N49,1,250),MID(note_ter,1,250),0)),"n","y")</f>
        <v>n</v>
      </c>
      <c r="N49" s="1638"/>
      <c r="O49" s="1626" t="str">
        <f>H49&amp;"("&amp;I49&amp;")"</f>
        <v>Приволжский муниципальный район(36636000)</v>
      </c>
      <c r="P49" s="1162"/>
      <c r="Q49" s="1162"/>
      <c r="R49" s="422"/>
      <c r="S49" s="1162"/>
      <c r="T49" s="1162"/>
      <c r="U49" s="1162"/>
      <c r="V49" s="424"/>
      <c r="W49" s="424"/>
      <c r="X49" s="421"/>
      <c r="Y49" s="421"/>
      <c r="Z49" s="421"/>
      <c r="AA49" s="421"/>
      <c r="AB49" s="421"/>
      <c r="AC49" s="421"/>
    </row>
    <row customHeight="1" ht="15">
      <c r="A50" s="2219"/>
      <c r="B50" s="1162"/>
      <c r="C50" s="414"/>
      <c r="D50" s="803"/>
      <c r="E50" s="423"/>
      <c r="F50" s="179"/>
      <c r="G50" s="417" t="s">
        <v>105</v>
      </c>
      <c r="H50" s="189"/>
      <c r="I50" s="426"/>
      <c r="J50" s="1638"/>
      <c r="K50" s="1638"/>
      <c r="L50" s="1638"/>
      <c r="M50" s="1638"/>
      <c r="N50" s="1626"/>
      <c r="O50" s="1638"/>
      <c r="P50" s="1162"/>
      <c r="Q50" s="1162"/>
      <c r="R50" s="422"/>
      <c r="S50" s="1162"/>
      <c r="T50" s="1162"/>
      <c r="U50" s="1162"/>
      <c r="V50" s="424"/>
      <c r="W50" s="424"/>
      <c r="X50" s="421"/>
      <c r="Y50" s="421"/>
      <c r="Z50" s="421"/>
      <c r="AA50" s="421"/>
      <c r="AB50" s="421"/>
      <c r="AC50" s="421"/>
    </row>
    <row customHeight="1" ht="15">
      <c r="A51" s="2219" t="s">
        <v>163</v>
      </c>
      <c r="B51" s="1162"/>
      <c r="C51" s="803" t="s">
        <v>107</v>
      </c>
      <c r="D51" s="1820"/>
      <c r="E51" s="1807" t="str">
        <f>A51</f>
        <v>14</v>
      </c>
      <c r="F51" s="806" t="s">
        <v>164</v>
      </c>
      <c r="G51" s="542" t="str">
        <f>"Территория "&amp;E51</f>
        <v>Территория 14</v>
      </c>
      <c r="H51" s="794"/>
      <c r="I51" s="794"/>
      <c r="J51" s="791"/>
      <c r="K51" s="1626"/>
      <c r="L51" s="1626"/>
      <c r="M51" s="1626"/>
      <c r="N51" s="228"/>
      <c r="O51" s="1626"/>
      <c r="P51" s="227"/>
      <c r="Q51" s="227"/>
      <c r="R51" s="227"/>
      <c r="S51" s="227"/>
      <c r="T51" s="1821"/>
      <c r="U51" s="1821"/>
      <c r="V51" s="1821"/>
      <c r="W51" s="1821"/>
      <c r="X51" s="1821"/>
      <c r="Y51" s="1821"/>
      <c r="Z51" s="1821"/>
      <c r="AA51" s="1821"/>
      <c r="AB51" s="1821"/>
      <c r="AC51" s="1821"/>
    </row>
    <row customHeight="1" ht="15">
      <c r="A52" s="2219"/>
      <c r="B52" s="1162">
        <v>1</v>
      </c>
      <c r="C52" s="1162"/>
      <c r="D52" s="802"/>
      <c r="E52" s="1815" t="str">
        <f>A51&amp;"."&amp;B52</f>
        <v>14.1</v>
      </c>
      <c r="F52" s="805" t="s">
        <v>165</v>
      </c>
      <c r="G52" s="795" t="s">
        <v>166</v>
      </c>
      <c r="H52" s="795" t="s">
        <v>166</v>
      </c>
      <c r="I52" s="793" t="s">
        <v>167</v>
      </c>
      <c r="J52" s="1626"/>
      <c r="K52" s="1638"/>
      <c r="L52" s="1638"/>
      <c r="M52" s="1626" t="str">
        <f t="array" ref="M52:M52">IF(ISERROR(MATCH(MID(N52,1,250),MID(note_ter,1,250),0)),"n","y")</f>
        <v>n</v>
      </c>
      <c r="N52" s="1638"/>
      <c r="O52" s="1626" t="str">
        <f>H52&amp;"("&amp;I52&amp;")"</f>
        <v>Похвистневский муниципальный район(36634000)</v>
      </c>
      <c r="P52" s="1162"/>
      <c r="Q52" s="1162"/>
      <c r="R52" s="422"/>
      <c r="S52" s="1162"/>
      <c r="T52" s="1162"/>
      <c r="U52" s="1162"/>
      <c r="V52" s="424"/>
      <c r="W52" s="424"/>
      <c r="X52" s="421"/>
      <c r="Y52" s="421"/>
      <c r="Z52" s="421"/>
      <c r="AA52" s="421"/>
      <c r="AB52" s="421"/>
      <c r="AC52" s="421"/>
    </row>
    <row customHeight="1" ht="15">
      <c r="A53" s="2219"/>
      <c r="B53" s="1162"/>
      <c r="C53" s="414"/>
      <c r="D53" s="803"/>
      <c r="E53" s="423"/>
      <c r="F53" s="179"/>
      <c r="G53" s="417" t="s">
        <v>105</v>
      </c>
      <c r="H53" s="189"/>
      <c r="I53" s="426"/>
      <c r="J53" s="1638"/>
      <c r="K53" s="1638"/>
      <c r="L53" s="1638"/>
      <c r="M53" s="1638"/>
      <c r="N53" s="1626"/>
      <c r="O53" s="1638"/>
      <c r="P53" s="1162"/>
      <c r="Q53" s="1162"/>
      <c r="R53" s="422"/>
      <c r="S53" s="1162"/>
      <c r="T53" s="1162"/>
      <c r="U53" s="1162"/>
      <c r="V53" s="424"/>
      <c r="W53" s="424"/>
      <c r="X53" s="421"/>
      <c r="Y53" s="421"/>
      <c r="Z53" s="421"/>
      <c r="AA53" s="421"/>
      <c r="AB53" s="421"/>
      <c r="AC53" s="421"/>
    </row>
    <row customHeight="1" ht="15">
      <c r="A54" s="2219" t="s">
        <v>168</v>
      </c>
      <c r="B54" s="1162"/>
      <c r="C54" s="803" t="s">
        <v>107</v>
      </c>
      <c r="D54" s="1820"/>
      <c r="E54" s="1807" t="str">
        <f>A54</f>
        <v>15</v>
      </c>
      <c r="F54" s="806" t="s">
        <v>169</v>
      </c>
      <c r="G54" s="542" t="str">
        <f>"Территория "&amp;E54</f>
        <v>Территория 15</v>
      </c>
      <c r="H54" s="794"/>
      <c r="I54" s="794"/>
      <c r="J54" s="791"/>
      <c r="K54" s="1626"/>
      <c r="L54" s="1626"/>
      <c r="M54" s="1626"/>
      <c r="N54" s="228"/>
      <c r="O54" s="1626"/>
      <c r="P54" s="227"/>
      <c r="Q54" s="227"/>
      <c r="R54" s="227"/>
      <c r="S54" s="227"/>
      <c r="T54" s="1821"/>
      <c r="U54" s="1821"/>
      <c r="V54" s="1821"/>
      <c r="W54" s="1821"/>
      <c r="X54" s="1821"/>
      <c r="Y54" s="1821"/>
      <c r="Z54" s="1821"/>
      <c r="AA54" s="1821"/>
      <c r="AB54" s="1821"/>
      <c r="AC54" s="1821"/>
    </row>
    <row customHeight="1" ht="15">
      <c r="A55" s="2219"/>
      <c r="B55" s="1162">
        <v>1</v>
      </c>
      <c r="C55" s="1162"/>
      <c r="D55" s="802"/>
      <c r="E55" s="1815" t="str">
        <f>A54&amp;"."&amp;B55</f>
        <v>15.1</v>
      </c>
      <c r="F55" s="805" t="s">
        <v>170</v>
      </c>
      <c r="G55" s="795" t="s">
        <v>171</v>
      </c>
      <c r="H55" s="795" t="s">
        <v>171</v>
      </c>
      <c r="I55" s="793" t="s">
        <v>172</v>
      </c>
      <c r="J55" s="1626"/>
      <c r="K55" s="1638"/>
      <c r="L55" s="1638"/>
      <c r="M55" s="1626" t="str">
        <f t="array" ref="M55:M55">IF(ISERROR(MATCH(MID(N55,1,250),MID(note_ter,1,250),0)),"n","y")</f>
        <v>n</v>
      </c>
      <c r="N55" s="1638"/>
      <c r="O55" s="1626" t="str">
        <f>H55&amp;"("&amp;I55&amp;")"</f>
        <v>Ставропольский муниципальный район(36640000)</v>
      </c>
      <c r="P55" s="1162"/>
      <c r="Q55" s="1162"/>
      <c r="R55" s="422"/>
      <c r="S55" s="1162"/>
      <c r="T55" s="1162"/>
      <c r="U55" s="1162"/>
      <c r="V55" s="424"/>
      <c r="W55" s="424"/>
      <c r="X55" s="421"/>
      <c r="Y55" s="421"/>
      <c r="Z55" s="421"/>
      <c r="AA55" s="421"/>
      <c r="AB55" s="421"/>
      <c r="AC55" s="421"/>
    </row>
    <row customHeight="1" ht="15">
      <c r="A56" s="2219"/>
      <c r="B56" s="1162"/>
      <c r="C56" s="414"/>
      <c r="D56" s="803"/>
      <c r="E56" s="423"/>
      <c r="F56" s="179"/>
      <c r="G56" s="417" t="s">
        <v>105</v>
      </c>
      <c r="H56" s="189"/>
      <c r="I56" s="426"/>
      <c r="J56" s="1638"/>
      <c r="K56" s="1638"/>
      <c r="L56" s="1638"/>
      <c r="M56" s="1638"/>
      <c r="N56" s="1626"/>
      <c r="O56" s="1638"/>
      <c r="P56" s="1162"/>
      <c r="Q56" s="1162"/>
      <c r="R56" s="422"/>
      <c r="S56" s="1162"/>
      <c r="T56" s="1162"/>
      <c r="U56" s="1162"/>
      <c r="V56" s="424"/>
      <c r="W56" s="424"/>
      <c r="X56" s="421"/>
      <c r="Y56" s="421"/>
      <c r="Z56" s="421"/>
      <c r="AA56" s="421"/>
      <c r="AB56" s="421"/>
      <c r="AC56" s="421"/>
    </row>
    <row customHeight="1" ht="15">
      <c r="A57" s="2219" t="s">
        <v>173</v>
      </c>
      <c r="B57" s="1162"/>
      <c r="C57" s="803" t="s">
        <v>107</v>
      </c>
      <c r="D57" s="1820"/>
      <c r="E57" s="1807" t="str">
        <f>A57</f>
        <v>16</v>
      </c>
      <c r="F57" s="806" t="s">
        <v>174</v>
      </c>
      <c r="G57" s="542" t="str">
        <f>"Территория "&amp;E57</f>
        <v>Территория 16</v>
      </c>
      <c r="H57" s="794"/>
      <c r="I57" s="794"/>
      <c r="J57" s="791"/>
      <c r="K57" s="1626"/>
      <c r="L57" s="1626"/>
      <c r="M57" s="1626"/>
      <c r="N57" s="228"/>
      <c r="O57" s="1626"/>
      <c r="P57" s="227"/>
      <c r="Q57" s="227"/>
      <c r="R57" s="227"/>
      <c r="S57" s="227"/>
      <c r="T57" s="1821"/>
      <c r="U57" s="1821"/>
      <c r="V57" s="1821"/>
      <c r="W57" s="1821"/>
      <c r="X57" s="1821"/>
      <c r="Y57" s="1821"/>
      <c r="Z57" s="1821"/>
      <c r="AA57" s="1821"/>
      <c r="AB57" s="1821"/>
      <c r="AC57" s="1821"/>
    </row>
    <row customHeight="1" ht="15">
      <c r="A58" s="2219"/>
      <c r="B58" s="1162">
        <v>1</v>
      </c>
      <c r="C58" s="1162"/>
      <c r="D58" s="802"/>
      <c r="E58" s="1815" t="str">
        <f>A57&amp;"."&amp;B58</f>
        <v>16.1</v>
      </c>
      <c r="F58" s="805" t="s">
        <v>175</v>
      </c>
      <c r="G58" s="795" t="s">
        <v>176</v>
      </c>
      <c r="H58" s="795" t="s">
        <v>176</v>
      </c>
      <c r="I58" s="793" t="s">
        <v>177</v>
      </c>
      <c r="J58" s="1626"/>
      <c r="K58" s="1638"/>
      <c r="L58" s="1638"/>
      <c r="M58" s="1626" t="str">
        <f t="array" ref="M58:M58">IF(ISERROR(MATCH(MID(N58,1,250),MID(note_ter,1,250),0)),"n","y")</f>
        <v>n</v>
      </c>
      <c r="N58" s="1638"/>
      <c r="O58" s="1626" t="str">
        <f>H58&amp;"("&amp;I58&amp;")"</f>
        <v>Хворостянский муниципальный район(36644000)</v>
      </c>
      <c r="P58" s="1162"/>
      <c r="Q58" s="1162"/>
      <c r="R58" s="422"/>
      <c r="S58" s="1162"/>
      <c r="T58" s="1162"/>
      <c r="U58" s="1162"/>
      <c r="V58" s="424"/>
      <c r="W58" s="424"/>
      <c r="X58" s="421"/>
      <c r="Y58" s="421"/>
      <c r="Z58" s="421"/>
      <c r="AA58" s="421"/>
      <c r="AB58" s="421"/>
      <c r="AC58" s="421"/>
    </row>
    <row customHeight="1" ht="15">
      <c r="A59" s="2219"/>
      <c r="B59" s="1162"/>
      <c r="C59" s="414"/>
      <c r="D59" s="803"/>
      <c r="E59" s="423"/>
      <c r="F59" s="179"/>
      <c r="G59" s="417" t="s">
        <v>105</v>
      </c>
      <c r="H59" s="189"/>
      <c r="I59" s="426"/>
      <c r="J59" s="1638"/>
      <c r="K59" s="1638"/>
      <c r="L59" s="1638"/>
      <c r="M59" s="1638"/>
      <c r="N59" s="1626"/>
      <c r="O59" s="1638"/>
      <c r="P59" s="1162"/>
      <c r="Q59" s="1162"/>
      <c r="R59" s="422"/>
      <c r="S59" s="1162"/>
      <c r="T59" s="1162"/>
      <c r="U59" s="1162"/>
      <c r="V59" s="424"/>
      <c r="W59" s="424"/>
      <c r="X59" s="421"/>
      <c r="Y59" s="421"/>
      <c r="Z59" s="421"/>
      <c r="AA59" s="421"/>
      <c r="AB59" s="421"/>
      <c r="AC59" s="421"/>
    </row>
    <row customHeight="1" ht="15">
      <c r="A60" s="2219" t="s">
        <v>178</v>
      </c>
      <c r="B60" s="1162"/>
      <c r="C60" s="803" t="s">
        <v>107</v>
      </c>
      <c r="D60" s="1820"/>
      <c r="E60" s="1807" t="str">
        <f>A60</f>
        <v>17</v>
      </c>
      <c r="F60" s="806" t="s">
        <v>179</v>
      </c>
      <c r="G60" s="542" t="str">
        <f>"Территория "&amp;E60</f>
        <v>Территория 17</v>
      </c>
      <c r="H60" s="794"/>
      <c r="I60" s="794"/>
      <c r="J60" s="791"/>
      <c r="K60" s="1626"/>
      <c r="L60" s="1626"/>
      <c r="M60" s="1626"/>
      <c r="N60" s="228"/>
      <c r="O60" s="1626"/>
      <c r="P60" s="227"/>
      <c r="Q60" s="227"/>
      <c r="R60" s="227"/>
      <c r="S60" s="227"/>
      <c r="T60" s="1821"/>
      <c r="U60" s="1821"/>
      <c r="V60" s="1821"/>
      <c r="W60" s="1821"/>
      <c r="X60" s="1821"/>
      <c r="Y60" s="1821"/>
      <c r="Z60" s="1821"/>
      <c r="AA60" s="1821"/>
      <c r="AB60" s="1821"/>
      <c r="AC60" s="1821"/>
    </row>
    <row customHeight="1" ht="15">
      <c r="A61" s="2219"/>
      <c r="B61" s="1162">
        <v>1</v>
      </c>
      <c r="C61" s="1162"/>
      <c r="D61" s="802"/>
      <c r="E61" s="1815" t="str">
        <f>A60&amp;"."&amp;B61</f>
        <v>17.1</v>
      </c>
      <c r="F61" s="805" t="s">
        <v>180</v>
      </c>
      <c r="G61" s="795" t="s">
        <v>181</v>
      </c>
      <c r="H61" s="795" t="s">
        <v>181</v>
      </c>
      <c r="I61" s="793" t="s">
        <v>182</v>
      </c>
      <c r="J61" s="1626"/>
      <c r="K61" s="1638"/>
      <c r="L61" s="1638"/>
      <c r="M61" s="1626" t="str">
        <f t="array" ref="M61:M61">IF(ISERROR(MATCH(MID(N61,1,250),MID(note_ter,1,250),0)),"n","y")</f>
        <v>n</v>
      </c>
      <c r="N61" s="1638"/>
      <c r="O61" s="1626" t="str">
        <f>H61&amp;"("&amp;I61&amp;")"</f>
        <v>городской округ Чапаевск(36750000)</v>
      </c>
      <c r="P61" s="1162"/>
      <c r="Q61" s="1162"/>
      <c r="R61" s="422"/>
      <c r="S61" s="1162"/>
      <c r="T61" s="1162"/>
      <c r="U61" s="1162"/>
      <c r="V61" s="424"/>
      <c r="W61" s="424"/>
      <c r="X61" s="421"/>
      <c r="Y61" s="421"/>
      <c r="Z61" s="421"/>
      <c r="AA61" s="421"/>
      <c r="AB61" s="421"/>
      <c r="AC61" s="421"/>
    </row>
    <row customHeight="1" ht="15">
      <c r="A62" s="2219"/>
      <c r="B62" s="1162"/>
      <c r="C62" s="414"/>
      <c r="D62" s="803"/>
      <c r="E62" s="423"/>
      <c r="F62" s="179"/>
      <c r="G62" s="417" t="s">
        <v>105</v>
      </c>
      <c r="H62" s="189"/>
      <c r="I62" s="426"/>
      <c r="J62" s="1638"/>
      <c r="K62" s="1638"/>
      <c r="L62" s="1638"/>
      <c r="M62" s="1638"/>
      <c r="N62" s="1626"/>
      <c r="O62" s="1638"/>
      <c r="P62" s="1162"/>
      <c r="Q62" s="1162"/>
      <c r="R62" s="422"/>
      <c r="S62" s="1162"/>
      <c r="T62" s="1162"/>
      <c r="U62" s="1162"/>
      <c r="V62" s="424"/>
      <c r="W62" s="424"/>
      <c r="X62" s="421"/>
      <c r="Y62" s="421"/>
      <c r="Z62" s="421"/>
      <c r="AA62" s="421"/>
      <c r="AB62" s="421"/>
      <c r="AC62" s="421"/>
    </row>
    <row customHeight="1" ht="15">
      <c r="A63" s="2219" t="s">
        <v>183</v>
      </c>
      <c r="B63" s="1162"/>
      <c r="C63" s="803" t="s">
        <v>107</v>
      </c>
      <c r="D63" s="1820"/>
      <c r="E63" s="1807" t="str">
        <f>A63</f>
        <v>18</v>
      </c>
      <c r="F63" s="806" t="s">
        <v>184</v>
      </c>
      <c r="G63" s="542" t="str">
        <f>"Территория "&amp;E63</f>
        <v>Территория 18</v>
      </c>
      <c r="H63" s="794"/>
      <c r="I63" s="794"/>
      <c r="J63" s="791"/>
      <c r="K63" s="1626"/>
      <c r="L63" s="1626"/>
      <c r="M63" s="1626"/>
      <c r="N63" s="228"/>
      <c r="O63" s="1626"/>
      <c r="P63" s="227"/>
      <c r="Q63" s="227"/>
      <c r="R63" s="227"/>
      <c r="S63" s="227"/>
      <c r="T63" s="1821"/>
      <c r="U63" s="1821"/>
      <c r="V63" s="1821"/>
      <c r="W63" s="1821"/>
      <c r="X63" s="1821"/>
      <c r="Y63" s="1821"/>
      <c r="Z63" s="1821"/>
      <c r="AA63" s="1821"/>
      <c r="AB63" s="1821"/>
      <c r="AC63" s="1821"/>
    </row>
    <row customHeight="1" ht="15">
      <c r="A64" s="2219"/>
      <c r="B64" s="1162">
        <v>1</v>
      </c>
      <c r="C64" s="1162"/>
      <c r="D64" s="802"/>
      <c r="E64" s="1815" t="str">
        <f>A63&amp;"."&amp;B64</f>
        <v>18.1</v>
      </c>
      <c r="F64" s="805" t="s">
        <v>185</v>
      </c>
      <c r="G64" s="795" t="s">
        <v>186</v>
      </c>
      <c r="H64" s="795" t="s">
        <v>186</v>
      </c>
      <c r="I64" s="793" t="s">
        <v>187</v>
      </c>
      <c r="J64" s="1626"/>
      <c r="K64" s="1638"/>
      <c r="L64" s="1638"/>
      <c r="M64" s="1626" t="str">
        <f t="array" ref="M64:M64">IF(ISERROR(MATCH(MID(N64,1,250),MID(note_ter,1,250),0)),"n","y")</f>
        <v>n</v>
      </c>
      <c r="N64" s="1638"/>
      <c r="O64" s="1626" t="str">
        <f>H64&amp;"("&amp;I64&amp;")"</f>
        <v>Шигонский муниципальный район(36650000)</v>
      </c>
      <c r="P64" s="1162"/>
      <c r="Q64" s="1162"/>
      <c r="R64" s="422"/>
      <c r="S64" s="1162"/>
      <c r="T64" s="1162"/>
      <c r="U64" s="1162"/>
      <c r="V64" s="424"/>
      <c r="W64" s="424"/>
      <c r="X64" s="421"/>
      <c r="Y64" s="421"/>
      <c r="Z64" s="421"/>
      <c r="AA64" s="421"/>
      <c r="AB64" s="421"/>
      <c r="AC64" s="421"/>
    </row>
    <row customHeight="1" ht="15">
      <c r="A65" s="2219"/>
      <c r="B65" s="1162"/>
      <c r="C65" s="414"/>
      <c r="D65" s="803"/>
      <c r="E65" s="423"/>
      <c r="F65" s="179"/>
      <c r="G65" s="417" t="s">
        <v>105</v>
      </c>
      <c r="H65" s="189"/>
      <c r="I65" s="426"/>
      <c r="J65" s="1638"/>
      <c r="K65" s="1638"/>
      <c r="L65" s="1638"/>
      <c r="M65" s="1638"/>
      <c r="N65" s="1626"/>
      <c r="O65" s="1638"/>
      <c r="P65" s="1162"/>
      <c r="Q65" s="1162"/>
      <c r="R65" s="422"/>
      <c r="S65" s="1162"/>
      <c r="T65" s="1162"/>
      <c r="U65" s="1162"/>
      <c r="V65" s="424"/>
      <c r="W65" s="424"/>
      <c r="X65" s="421"/>
      <c r="Y65" s="421"/>
      <c r="Z65" s="421"/>
      <c r="AA65" s="421"/>
      <c r="AB65" s="421"/>
      <c r="AC65" s="421"/>
    </row>
    <row s="1821" customFormat="1" customHeight="1" ht="15">
      <c r="A66" s="760"/>
      <c r="B66" s="419"/>
      <c r="C66" s="760"/>
      <c r="D66" s="784"/>
      <c r="E66" s="796"/>
      <c r="F66" s="180"/>
      <c r="G66" s="418" t="s">
        <v>188</v>
      </c>
      <c r="H66" s="180"/>
      <c r="I66" s="181"/>
      <c r="J66" s="251"/>
      <c r="K66" s="157"/>
      <c r="L66" s="157"/>
      <c r="M66" s="157"/>
      <c r="N66" s="228" t="s">
        <v>189</v>
      </c>
      <c r="O66" s="157"/>
      <c r="P66" s="227"/>
      <c r="Q66" s="227"/>
      <c r="R66" s="227"/>
      <c r="S66" s="227"/>
      <c r="AC66" s="118">
        <v>14</v>
      </c>
    </row>
    <row s="1821" customFormat="1" customHeight="1" ht="21.75">
      <c r="A67" s="760"/>
      <c r="B67" s="419"/>
      <c r="C67" s="760"/>
      <c r="D67" s="167"/>
      <c r="E67" s="182"/>
      <c r="F67" s="182"/>
      <c r="G67" s="182"/>
      <c r="H67" s="182"/>
      <c r="I67" s="182"/>
      <c r="J67" s="157"/>
      <c r="K67" s="157"/>
      <c r="L67" s="157"/>
      <c r="M67" s="157"/>
      <c r="N67" s="228"/>
      <c r="O67" s="157"/>
      <c r="P67" s="227"/>
      <c r="Q67" s="227"/>
      <c r="R67" s="227"/>
      <c r="S67" s="227"/>
      <c r="AC67" s="118">
        <v>21</v>
      </c>
    </row>
    <row s="1821" customFormat="1" customHeight="1" ht="15">
      <c r="A68" s="760"/>
      <c r="B68" s="419"/>
      <c r="C68" s="760"/>
      <c r="D68" s="167"/>
      <c r="E68" s="85"/>
      <c r="F68" s="760"/>
      <c r="G68" s="85"/>
      <c r="H68" s="85"/>
      <c r="I68" s="85"/>
      <c r="J68" s="157"/>
      <c r="K68" s="157"/>
      <c r="L68" s="157"/>
      <c r="M68" s="157"/>
      <c r="N68" s="228"/>
      <c r="O68" s="157"/>
      <c r="P68" s="227"/>
      <c r="Q68" s="227"/>
      <c r="R68" s="227"/>
      <c r="S68" s="227"/>
      <c r="AC68" s="118">
        <v>14</v>
      </c>
    </row>
    <row s="1821" customFormat="1" customHeight="1" ht="0.75">
      <c r="A69" s="760"/>
      <c r="B69" s="419"/>
      <c r="C69" s="760"/>
      <c r="D69" s="167"/>
      <c r="E69" s="85"/>
      <c r="F69" s="760"/>
      <c r="G69" s="85"/>
      <c r="H69" s="85"/>
      <c r="I69" s="85"/>
      <c r="J69" s="157"/>
      <c r="K69" s="157"/>
      <c r="L69" s="157"/>
      <c r="M69" s="157"/>
      <c r="N69" s="228"/>
      <c r="O69" s="157"/>
      <c r="P69" s="227"/>
      <c r="Q69" s="227"/>
      <c r="R69" s="227"/>
      <c r="S69" s="227"/>
      <c r="AC69" s="118">
        <v>1</v>
      </c>
    </row>
    <row s="1066" customFormat="1" customHeight="1" ht="10.5">
      <c r="B70" s="836"/>
      <c r="D70" s="184"/>
      <c r="J70" s="157"/>
      <c r="K70" s="157"/>
      <c r="L70" s="157"/>
      <c r="M70" s="157"/>
      <c r="N70" s="228"/>
      <c r="O70" s="157"/>
      <c r="P70" s="227"/>
      <c r="Q70" s="227"/>
      <c r="R70" s="227"/>
      <c r="S70" s="227"/>
      <c r="AC70" s="183">
        <v>10</v>
      </c>
    </row>
    <row s="1066" customFormat="1" customHeight="1" ht="10.5">
      <c r="B71" s="836"/>
      <c r="D71" s="184"/>
      <c r="J71" s="157"/>
      <c r="K71" s="157"/>
      <c r="L71" s="157"/>
      <c r="M71" s="157"/>
      <c r="N71" s="228"/>
      <c r="O71" s="157"/>
      <c r="P71" s="227"/>
      <c r="Q71" s="227"/>
      <c r="R71" s="227"/>
      <c r="S71" s="227"/>
      <c r="AC71" s="183">
        <v>10</v>
      </c>
    </row>
    <row customHeight="1" ht="15">
      <c r="AC72" s="85">
        <v>14</v>
      </c>
    </row>
    <row customHeight="1" ht="15">
      <c r="AC73" s="85">
        <v>14</v>
      </c>
    </row>
    <row customHeight="1" ht="15">
      <c r="AC74" s="85">
        <v>14</v>
      </c>
    </row>
    <row customHeight="1" ht="15">
      <c r="H75" s="66"/>
      <c r="AC75" s="85">
        <v>14</v>
      </c>
    </row>
    <row customHeight="1" ht="15">
      <c r="AC76" s="85">
        <v>14</v>
      </c>
    </row>
    <row customHeight="1" ht="15">
      <c r="AC77" s="85">
        <v>14</v>
      </c>
    </row>
    <row customHeight="1" ht="15">
      <c r="AC78" s="85">
        <v>14</v>
      </c>
    </row>
    <row customHeight="1" ht="15">
      <c r="J79" s="85"/>
      <c r="K79" s="85"/>
      <c r="L79" s="85"/>
      <c r="AC79" s="85">
        <v>14</v>
      </c>
    </row>
    <row customHeight="1" ht="22.5" hidden="1">
      <c r="A80" s="760" t="s">
        <v>86</v>
      </c>
      <c r="B80" s="419">
        <v>0</v>
      </c>
      <c r="C80" s="760">
        <v>3</v>
      </c>
      <c r="D80" s="167">
        <v>3</v>
      </c>
      <c r="E80" s="85">
        <v>6</v>
      </c>
      <c r="F80" s="760">
        <v>0</v>
      </c>
      <c r="G80" s="85">
        <v>46</v>
      </c>
      <c r="H80" s="85">
        <v>42</v>
      </c>
      <c r="I80" s="85">
        <v>14</v>
      </c>
      <c r="J80" s="157">
        <v>3</v>
      </c>
      <c r="K80" s="157">
        <v>0</v>
      </c>
      <c r="L80" s="157">
        <v>0</v>
      </c>
      <c r="M80" s="157">
        <v>0</v>
      </c>
      <c r="N80" s="228">
        <v>0</v>
      </c>
      <c r="O80" s="157">
        <v>0</v>
      </c>
      <c r="P80" s="227">
        <v>0</v>
      </c>
      <c r="Q80" s="227">
        <v>0</v>
      </c>
      <c r="R80" s="227">
        <v>0</v>
      </c>
      <c r="S80" s="227">
        <v>0</v>
      </c>
      <c r="T80" s="85">
        <v>0</v>
      </c>
      <c r="U80" s="85">
        <v>0</v>
      </c>
      <c r="V80" s="85">
        <v>0</v>
      </c>
      <c r="W80" s="85">
        <v>0</v>
      </c>
      <c r="X80" s="85">
        <v>0</v>
      </c>
      <c r="Y80" s="85">
        <v>0</v>
      </c>
      <c r="Z80" s="85">
        <v>0</v>
      </c>
      <c r="AA80" s="85">
        <v>0</v>
      </c>
      <c r="AB80" s="85">
        <v>8</v>
      </c>
      <c r="AC80" s="85">
        <v>23</v>
      </c>
    </row>
  </sheetData>
  <sheetProtection formatColumns="0" formatRows="0" autoFilter="0" sort="0" insertRows="0" insertColumns="1" deleteRows="0" deleteColumns="0"/>
  <mergeCells count="21">
    <mergeCell ref="A12:A14"/>
    <mergeCell ref="E4:I4"/>
    <mergeCell ref="E8:G8"/>
    <mergeCell ref="H8:I8"/>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s>
  <dataValidations count="18">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3">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2">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 type="textLength" operator="lessThanOrEqual" allowBlank="1" showInputMessage="1" showErrorMessage="1" errorTitle="Ошибка" error="Допускается ввод не более 900 символов!" sqref="G48">
      <formula1>900</formula1>
    </dataValidation>
    <dataValidation type="textLength" operator="lessThanOrEqual" allowBlank="1" showInputMessage="1" showErrorMessage="1" errorTitle="Ошибка" error="Допускается ввод не более 900 символов!" sqref="G51">
      <formula1>900</formula1>
    </dataValidation>
    <dataValidation type="textLength" operator="lessThanOrEqual" allowBlank="1" showInputMessage="1" showErrorMessage="1" errorTitle="Ошибка" error="Допускается ввод не более 900 символов!" sqref="G54">
      <formula1>900</formula1>
    </dataValidation>
    <dataValidation type="textLength" operator="lessThanOrEqual" allowBlank="1" showInputMessage="1" showErrorMessage="1" errorTitle="Ошибка" error="Допускается ввод не более 900 символов!" sqref="G57">
      <formula1>900</formula1>
    </dataValidation>
    <dataValidation type="textLength" operator="lessThanOrEqual" allowBlank="1" showInputMessage="1" showErrorMessage="1" errorTitle="Ошибка" error="Допускается ввод не более 900 символов!" sqref="G60">
      <formula1>900</formula1>
    </dataValidation>
    <dataValidation type="textLength" operator="lessThanOrEqual" allowBlank="1" showInputMessage="1" showErrorMessage="1" errorTitle="Ошибка" error="Допускается ввод не более 900 символов!" sqref="G63">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6ACFA-6B5D-3151-9A1D-0.F90235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205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550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551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682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683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635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636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559</v>
      </c>
      <c r="P6" s="2259"/>
      <c r="Q6" s="2259">
        <v>1</v>
      </c>
      <c r="R6" s="359"/>
      <c r="S6" s="1495">
        <f>$J6</f>
      </c>
      <c r="T6" s="288" t="s">
        <v>560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637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638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639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565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640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567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568</v>
      </c>
      <c r="P20" s="1364"/>
      <c r="Q20" s="1444"/>
      <c r="R20" s="1444"/>
      <c r="S20" s="731"/>
      <c r="T20" s="1162" t="s">
        <v>569</v>
      </c>
      <c r="W20" s="1368"/>
      <c r="X20" s="1368"/>
      <c r="Y20" s="1368"/>
      <c r="Z20" s="1368"/>
      <c r="AA20" s="1368"/>
      <c r="AB20" s="1368"/>
      <c r="AD20" s="188" t="s">
        <v>570</v>
      </c>
      <c r="AF20" s="188" t="s">
        <v>571</v>
      </c>
      <c r="AG20" s="1162" t="s">
        <v>569</v>
      </c>
      <c r="AH20" s="1368"/>
      <c r="AI20" s="1368"/>
      <c r="AJ20" s="1368"/>
      <c r="AK20" s="1368"/>
      <c r="AL20" s="1368"/>
      <c r="AO20" s="188" t="s">
        <v>572</v>
      </c>
      <c r="AQ20" s="188" t="s">
        <v>571</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2253"/>
      <c r="AB27" s="2253"/>
      <c r="AC27" s="2253"/>
      <c r="AD27" s="2253"/>
      <c r="AE27" s="2253"/>
      <c r="AF27" s="328"/>
      <c r="AG27" s="2253" t="str">
        <f>IF(TITLE_NAME_OR_PR_CHANGE="",IF(TITLE_NAME_OR_PR="","",TITLE_NAME_OR_PR),TITLE_NAME_OR_PR_CHANGE)</f>
        <v>Комитет ценового и тарифного регулирования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573</v>
      </c>
      <c r="T28" s="2252"/>
      <c r="U28" s="1374"/>
      <c r="V28" s="2266" t="str">
        <f>IF(TITLE_DATE_PR_CHANGE="",IF(TITLE_DATE_PR="","",TITLE_DATE_PR),TITLE_DATE_PR_CHANGE)</f>
        <v>46015</v>
      </c>
      <c r="W28" s="2266"/>
      <c r="X28" s="2266"/>
      <c r="Y28" s="2266"/>
      <c r="Z28" s="2266"/>
      <c r="AA28" s="2266"/>
      <c r="AB28" s="2266"/>
      <c r="AC28" s="2266"/>
      <c r="AD28" s="2266"/>
      <c r="AE28" s="2266"/>
      <c r="AF28" s="328"/>
      <c r="AG28" s="2266" t="str">
        <f>IF(TITLE_DATE_PR_CHANGE="",IF(TITLE_DATE_PR="","",TITLE_DATE_PR),TITLE_DATE_PR_CHANGE)</f>
        <v>46015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574</v>
      </c>
      <c r="T29" s="2252"/>
      <c r="U29" s="1374"/>
      <c r="V29" s="2253" t="str">
        <f>IF(TITLE_NUMBER_PR_CHANGE="",IF(TITLE_NUMBER_PR="","",TITLE_NUMBER_PR),TITLE_NUMBER_PR_CHANGE)</f>
        <v>813</v>
      </c>
      <c r="W29" s="2253"/>
      <c r="X29" s="2253"/>
      <c r="Y29" s="2253"/>
      <c r="Z29" s="2253"/>
      <c r="AA29" s="2253"/>
      <c r="AB29" s="2253"/>
      <c r="AC29" s="2253"/>
      <c r="AD29" s="2253"/>
      <c r="AE29" s="2253"/>
      <c r="AF29" s="328"/>
      <c r="AG29" s="2253" t="str">
        <f>IF(TITLE_NUMBER_PR_CHANGE="",IF(TITLE_NUMBER_PR="","",TITLE_NUMBER_PR),TITLE_NUMBER_PR_CHANGE)</f>
        <v>813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2253"/>
      <c r="AC30" s="2253"/>
      <c r="AD30" s="2253"/>
      <c r="AE30" s="2253"/>
      <c r="AF30" s="328"/>
      <c r="AG30" s="2253" t="str">
        <f>IF(TITLE_IST_PUB_CHANGE="",IF(TITLE_IST_PUB="","",TITLE_IST_PUB),TITLE_IST_PUB_CHANGE)</f>
        <v>Сайт Правительства Самарской области</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575</v>
      </c>
      <c r="T32" s="2252"/>
      <c r="U32" s="1374"/>
      <c r="V32" s="2266" t="str">
        <f>IF(TITLE_DATE_PR_CHANGE="",IF(TITLE_DATE_PR="","",TITLE_DATE_PR),TITLE_DATE_PR_CHANGE)</f>
        <v>46015</v>
      </c>
      <c r="W32" s="2266"/>
      <c r="X32" s="2266"/>
      <c r="Y32" s="2266"/>
      <c r="Z32" s="2266"/>
      <c r="AA32" s="2266"/>
      <c r="AB32" s="2266"/>
      <c r="AC32" s="2266"/>
      <c r="AD32" s="2266"/>
      <c r="AE32" s="2266"/>
      <c r="AF32" s="328"/>
      <c r="AG32" s="2266" t="str">
        <f>IF(TITLE_DATE_PR_CHANGE="",IF(TITLE_DATE_PR="","",TITLE_DATE_PR),TITLE_DATE_PR_CHANGE)</f>
        <v>46015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576</v>
      </c>
      <c r="T33" s="2252"/>
      <c r="U33" s="1374"/>
      <c r="V33" s="2253" t="str">
        <f>IF(TITLE_NUMBER_PR_CHANGE="",IF(TITLE_NUMBER_PR="","",TITLE_NUMBER_PR),TITLE_NUMBER_PR_CHANGE)</f>
        <v>813</v>
      </c>
      <c r="W33" s="2253"/>
      <c r="X33" s="2253"/>
      <c r="Y33" s="2253"/>
      <c r="Z33" s="2253"/>
      <c r="AA33" s="2253"/>
      <c r="AB33" s="2253"/>
      <c r="AC33" s="2253"/>
      <c r="AD33" s="2253"/>
      <c r="AE33" s="2253"/>
      <c r="AF33" s="328"/>
      <c r="AG33" s="2253" t="str">
        <f>IF(TITLE_NUMBER_PR_CHANGE="",IF(TITLE_NUMBER_PR="","",TITLE_NUMBER_PR),TITLE_NUMBER_PR_CHANGE)</f>
        <v>813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577</v>
      </c>
      <c r="AG34" s="328"/>
      <c r="AH34" s="1637"/>
      <c r="AI34" s="1637"/>
      <c r="AJ34" s="1637"/>
      <c r="AK34" s="1637"/>
      <c r="AL34" s="1637"/>
      <c r="AM34" s="328"/>
      <c r="AN34" s="328"/>
      <c r="AO34" s="328"/>
      <c r="AP34" s="328"/>
      <c r="AQ34" s="280" t="s">
        <v>577</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453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454</v>
      </c>
      <c r="AY36" s="1157">
        <v>14</v>
      </c>
    </row>
    <row customHeight="1" ht="15">
      <c r="Q37" s="378"/>
      <c r="R37" s="378"/>
      <c r="S37" s="2275" t="s">
        <v>92</v>
      </c>
      <c r="T37" s="2211" t="s">
        <v>578</v>
      </c>
      <c r="U37" s="303"/>
      <c r="V37" s="2276" t="s">
        <v>579</v>
      </c>
      <c r="W37" s="2293"/>
      <c r="X37" s="2293"/>
      <c r="Y37" s="2293"/>
      <c r="Z37" s="2293"/>
      <c r="AA37" s="2293"/>
      <c r="AB37" s="2293"/>
      <c r="AC37" s="2277"/>
      <c r="AD37" s="2277"/>
      <c r="AE37" s="2278"/>
      <c r="AF37" s="2279" t="s">
        <v>580</v>
      </c>
      <c r="AG37" s="2276" t="s">
        <v>579</v>
      </c>
      <c r="AH37" s="2277"/>
      <c r="AI37" s="2277"/>
      <c r="AJ37" s="2277"/>
      <c r="AK37" s="2277"/>
      <c r="AL37" s="2277"/>
      <c r="AM37" s="2277"/>
      <c r="AN37" s="2277"/>
      <c r="AO37" s="2277"/>
      <c r="AP37" s="2278"/>
      <c r="AQ37" s="2279" t="s">
        <v>581</v>
      </c>
      <c r="AR37" s="2282" t="s">
        <v>582</v>
      </c>
      <c r="AS37" s="2129"/>
      <c r="AY37" s="1157">
        <v>14</v>
      </c>
    </row>
    <row customHeight="1" ht="20.25">
      <c r="Q38" s="378"/>
      <c r="R38" s="378"/>
      <c r="S38" s="2275"/>
      <c r="T38" s="2211"/>
      <c r="U38" s="1033"/>
      <c r="V38" s="2368" t="s">
        <v>684</v>
      </c>
      <c r="W38" s="2367" t="s">
        <v>685</v>
      </c>
      <c r="X38" s="2367"/>
      <c r="Y38" s="2367"/>
      <c r="Z38" s="2367" t="s">
        <v>686</v>
      </c>
      <c r="AA38" s="2367"/>
      <c r="AB38" s="2367"/>
      <c r="AC38" s="2296" t="s">
        <v>586</v>
      </c>
      <c r="AD38" s="2315"/>
      <c r="AE38" s="2316"/>
      <c r="AF38" s="2280"/>
      <c r="AG38" s="2368" t="s">
        <v>684</v>
      </c>
      <c r="AH38" s="2367" t="s">
        <v>685</v>
      </c>
      <c r="AI38" s="2367"/>
      <c r="AJ38" s="2367"/>
      <c r="AK38" s="2367" t="s">
        <v>686</v>
      </c>
      <c r="AL38" s="2367"/>
      <c r="AM38" s="2367"/>
      <c r="AN38" s="2296" t="s">
        <v>586</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687</v>
      </c>
      <c r="X39" s="2367" t="s">
        <v>688</v>
      </c>
      <c r="Y39" s="2367"/>
      <c r="Z39" s="2367" t="s">
        <v>689</v>
      </c>
      <c r="AA39" s="2367" t="s">
        <v>688</v>
      </c>
      <c r="AB39" s="2367"/>
      <c r="AC39" s="2297"/>
      <c r="AD39" s="2317"/>
      <c r="AE39" s="2318"/>
      <c r="AF39" s="2280"/>
      <c r="AG39" s="2368"/>
      <c r="AH39" s="2367" t="s">
        <v>687</v>
      </c>
      <c r="AI39" s="2367" t="s">
        <v>688</v>
      </c>
      <c r="AJ39" s="2367"/>
      <c r="AK39" s="2367" t="s">
        <v>689</v>
      </c>
      <c r="AL39" s="2367" t="s">
        <v>688</v>
      </c>
      <c r="AM39" s="2367"/>
      <c r="AN39" s="2297"/>
      <c r="AO39" s="2317"/>
      <c r="AP39" s="2318"/>
      <c r="AQ39" s="2280"/>
      <c r="AR39" s="2283"/>
      <c r="AS39" s="2129"/>
      <c r="AT39" s="1638"/>
      <c r="AU39" s="1638"/>
      <c r="AV39" s="1638"/>
      <c r="AW39" s="1638"/>
      <c r="AX39" s="1638"/>
      <c r="AY39" s="1633">
        <v>19</v>
      </c>
    </row>
    <row customHeight="1" ht="62.25">
      <c r="A40" s="1372"/>
      <c r="B40" s="1372" t="s">
        <v>217</v>
      </c>
      <c r="C40" s="1372" t="s">
        <v>218</v>
      </c>
      <c r="D40" s="1372" t="s">
        <v>219</v>
      </c>
      <c r="E40" s="1366" t="s">
        <v>587</v>
      </c>
      <c r="F40" s="1366" t="s">
        <v>588</v>
      </c>
      <c r="G40" s="1366" t="s">
        <v>589</v>
      </c>
      <c r="H40" s="1366"/>
      <c r="I40" s="1366" t="s">
        <v>642</v>
      </c>
      <c r="J40" s="1366" t="s">
        <v>592</v>
      </c>
      <c r="K40" s="1366" t="s">
        <v>643</v>
      </c>
      <c r="L40" s="1366" t="s">
        <v>568</v>
      </c>
      <c r="Q40" s="378"/>
      <c r="R40" s="378"/>
      <c r="S40" s="2275"/>
      <c r="T40" s="2211"/>
      <c r="U40" s="304"/>
      <c r="V40" s="2368"/>
      <c r="W40" s="2367"/>
      <c r="X40" s="1985" t="s">
        <v>690</v>
      </c>
      <c r="Y40" s="1985" t="s">
        <v>691</v>
      </c>
      <c r="Z40" s="2367"/>
      <c r="AA40" s="1985" t="s">
        <v>692</v>
      </c>
      <c r="AB40" s="1985" t="s">
        <v>693</v>
      </c>
      <c r="AC40" s="1491" t="s">
        <v>596</v>
      </c>
      <c r="AD40" s="2272" t="s">
        <v>597</v>
      </c>
      <c r="AE40" s="2273"/>
      <c r="AF40" s="2281"/>
      <c r="AG40" s="2368"/>
      <c r="AH40" s="2367"/>
      <c r="AI40" s="1985" t="s">
        <v>690</v>
      </c>
      <c r="AJ40" s="1985" t="s">
        <v>691</v>
      </c>
      <c r="AK40" s="2367"/>
      <c r="AL40" s="1985" t="s">
        <v>692</v>
      </c>
      <c r="AM40" s="1985" t="s">
        <v>693</v>
      </c>
      <c r="AN40" s="1491" t="s">
        <v>596</v>
      </c>
      <c r="AO40" s="2272" t="s">
        <v>597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194</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404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205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404</v>
      </c>
      <c r="B43" s="1365" t="s">
        <v>405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550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551</v>
      </c>
      <c r="AU43" s="502"/>
      <c r="AV43" s="502" t="str">
        <f>IF(T43="","",T43)</f>
        <v>Территория действия тарифа</v>
      </c>
      <c r="AW43" s="502"/>
      <c r="AX43" s="502"/>
      <c r="AY43" s="1157">
        <v>23</v>
      </c>
    </row>
    <row customHeight="1" ht="24">
      <c r="A44" s="1365" t="s">
        <v>404</v>
      </c>
      <c r="B44" s="1365" t="s">
        <v>405</v>
      </c>
      <c r="C44" s="1365" t="s">
        <v>406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682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683</v>
      </c>
      <c r="AU44" s="502"/>
      <c r="AV44" s="502" t="str">
        <f>IF(T44="","",T44)</f>
        <v>Наименование централизованной системы горячего водоснабжения</v>
      </c>
      <c r="AW44" s="502"/>
      <c r="AX44" s="502"/>
      <c r="AY44" s="1157">
        <v>23</v>
      </c>
    </row>
    <row customHeight="1" ht="24">
      <c r="A45" s="1365" t="s">
        <v>404</v>
      </c>
      <c r="B45" s="1365" t="s">
        <v>405</v>
      </c>
      <c r="C45" s="1365" t="s">
        <v>406</v>
      </c>
      <c r="D45" s="1365" t="s">
        <v>694</v>
      </c>
      <c r="E45" s="2261"/>
      <c r="F45" s="2261"/>
      <c r="G45" s="2261"/>
      <c r="H45" s="2261"/>
      <c r="I45" s="2258" t="str">
        <f>S44&amp;".1"</f>
        <v>...1</v>
      </c>
      <c r="J45" s="1365"/>
      <c r="K45" s="1365"/>
      <c r="L45" s="1366"/>
      <c r="P45" s="2259">
        <v>1</v>
      </c>
      <c r="Q45" s="1483"/>
      <c r="R45" s="358"/>
      <c r="S45" s="1495" t="str">
        <f>$I45</f>
        <v>...1</v>
      </c>
      <c r="T45" s="287" t="s">
        <v>635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636</v>
      </c>
      <c r="AU45" s="502"/>
      <c r="AV45" s="502" t="str">
        <f>IF(T45="","",T45)</f>
        <v>Наименование признака дифференциации</v>
      </c>
      <c r="AW45" s="502"/>
      <c r="AX45" s="502"/>
      <c r="AY45" s="1157">
        <v>23</v>
      </c>
    </row>
    <row customHeight="1" ht="24">
      <c r="A46" s="1365" t="s">
        <v>404</v>
      </c>
      <c r="B46" s="1365" t="s">
        <v>405</v>
      </c>
      <c r="C46" s="1365" t="s">
        <v>406</v>
      </c>
      <c r="D46" s="1365" t="s">
        <v>694</v>
      </c>
      <c r="E46" s="2261"/>
      <c r="F46" s="2261"/>
      <c r="G46" s="2261"/>
      <c r="H46" s="2261"/>
      <c r="I46" s="2288"/>
      <c r="J46" s="2258" t="str">
        <f>I45&amp;".1"</f>
        <v>...1.1</v>
      </c>
      <c r="K46" s="1365"/>
      <c r="L46" s="1366" t="s">
        <v>559</v>
      </c>
      <c r="P46" s="2259"/>
      <c r="Q46" s="2259">
        <v>1</v>
      </c>
      <c r="R46" s="359"/>
      <c r="S46" s="1495" t="str">
        <f>$J46</f>
        <v>...1.1</v>
      </c>
      <c r="T46" s="288" t="s">
        <v>560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637</v>
      </c>
      <c r="AU46" s="502"/>
      <c r="AV46" s="502" t="str">
        <f>IF(T46="","",T46)</f>
        <v>Группа потребителей</v>
      </c>
      <c r="AW46" s="502"/>
      <c r="AX46" s="502"/>
      <c r="AY46" s="1157">
        <v>23</v>
      </c>
    </row>
    <row customHeight="1" ht="24">
      <c r="A47" s="1365" t="s">
        <v>404</v>
      </c>
      <c r="B47" s="1365" t="s">
        <v>405</v>
      </c>
      <c r="C47" s="1365" t="s">
        <v>406</v>
      </c>
      <c r="D47" s="1365" t="s">
        <v>694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404</v>
      </c>
      <c r="B48" s="1365" t="s">
        <v>405</v>
      </c>
      <c r="C48" s="1365" t="s">
        <v>406</v>
      </c>
      <c r="D48" s="1365" t="s">
        <v>694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404</v>
      </c>
      <c r="B49" s="1365" t="s">
        <v>405</v>
      </c>
      <c r="C49" s="1365" t="s">
        <v>406</v>
      </c>
      <c r="D49" s="1365" t="s">
        <v>694</v>
      </c>
      <c r="E49" s="2261"/>
      <c r="F49" s="2261"/>
      <c r="G49" s="2261"/>
      <c r="H49" s="2261"/>
      <c r="I49" s="2288"/>
      <c r="J49" s="2258"/>
      <c r="K49" s="1365"/>
      <c r="L49" s="1366"/>
      <c r="P49" s="2259"/>
      <c r="Q49" s="2259"/>
      <c r="R49" s="358"/>
      <c r="S49" s="1280"/>
      <c r="T49" s="289" t="s">
        <v>638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639</v>
      </c>
      <c r="AU49" s="502"/>
      <c r="AV49" s="502" t="str">
        <f>IF(T49="","",T49)</f>
        <v>Добавить значение признака дифференциации</v>
      </c>
      <c r="AW49" s="502"/>
      <c r="AX49" s="502"/>
      <c r="AY49" s="1157">
        <v>20</v>
      </c>
    </row>
    <row customHeight="1" ht="21.75">
      <c r="A50" s="1365" t="s">
        <v>404</v>
      </c>
      <c r="B50" s="1365" t="s">
        <v>405</v>
      </c>
      <c r="C50" s="1365" t="s">
        <v>406</v>
      </c>
      <c r="D50" s="1365" t="s">
        <v>694</v>
      </c>
      <c r="E50" s="2261"/>
      <c r="F50" s="2261"/>
      <c r="G50" s="2261"/>
      <c r="H50" s="2261"/>
      <c r="I50" s="2258"/>
      <c r="J50" s="1365"/>
      <c r="K50" s="1365"/>
      <c r="L50" s="1366"/>
      <c r="P50" s="2259"/>
      <c r="Q50" s="1483"/>
      <c r="R50" s="358"/>
      <c r="S50" s="1280"/>
      <c r="T50" s="367" t="s">
        <v>565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404</v>
      </c>
      <c r="B51" s="1365" t="s">
        <v>405</v>
      </c>
      <c r="C51" s="1365" t="s">
        <v>406</v>
      </c>
      <c r="D51" s="1365" t="s">
        <v>694</v>
      </c>
      <c r="E51" s="2261"/>
      <c r="F51" s="2261"/>
      <c r="G51" s="2261"/>
      <c r="H51" s="2260"/>
      <c r="I51" s="1365"/>
      <c r="J51" s="1365"/>
      <c r="K51" s="1365"/>
      <c r="L51" s="1366"/>
      <c r="M51" s="1367"/>
      <c r="N51" s="1367"/>
      <c r="O51" s="539"/>
      <c r="P51" s="362"/>
      <c r="Q51" s="377"/>
      <c r="R51" s="357"/>
      <c r="S51" s="1280"/>
      <c r="T51" s="374" t="s">
        <v>640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404</v>
      </c>
      <c r="B52" s="1345" t="s">
        <v>405</v>
      </c>
      <c r="C52" s="1316"/>
      <c r="D52" s="1316"/>
      <c r="E52" s="2261"/>
      <c r="F52" s="2260"/>
      <c r="G52" s="1316"/>
      <c r="H52" s="1316"/>
      <c r="I52" s="1316"/>
      <c r="J52" s="1316"/>
      <c r="K52" s="1316"/>
      <c r="L52" s="1496"/>
      <c r="M52" s="1323"/>
      <c r="N52" s="1323"/>
      <c r="P52" s="1318"/>
      <c r="Q52" s="1319"/>
      <c r="R52" s="1318"/>
      <c r="S52" s="1324"/>
      <c r="T52" s="1327" t="s">
        <v>245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404</v>
      </c>
      <c r="B53" s="1345"/>
      <c r="C53" s="1345"/>
      <c r="D53" s="1345"/>
      <c r="E53" s="2260"/>
      <c r="F53" s="1345"/>
      <c r="G53" s="1345"/>
      <c r="H53" s="1345"/>
      <c r="I53" s="1345"/>
      <c r="J53" s="1345"/>
      <c r="K53" s="1345"/>
      <c r="L53" s="1348"/>
      <c r="M53" s="1323"/>
      <c r="N53" s="1323"/>
      <c r="O53" s="520"/>
      <c r="P53" s="382"/>
      <c r="Q53" s="1346"/>
      <c r="R53" s="382"/>
      <c r="S53" s="1324"/>
      <c r="T53" s="1327" t="s">
        <v>246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315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64B1A-A715-D693-A9D5-0.FF64A8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205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550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551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682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683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635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636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559</v>
      </c>
      <c r="P6" s="2259"/>
      <c r="Q6" s="2259">
        <v>1</v>
      </c>
      <c r="R6" s="359"/>
      <c r="S6" s="1495">
        <f>$J6</f>
      </c>
      <c r="T6" s="288" t="s">
        <v>560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637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638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639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565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640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567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568</v>
      </c>
      <c r="P20" s="1364"/>
      <c r="Q20" s="1444"/>
      <c r="R20" s="1444"/>
      <c r="S20" s="731"/>
      <c r="T20" s="1162" t="s">
        <v>569</v>
      </c>
      <c r="W20" s="1368"/>
      <c r="X20" s="1368"/>
      <c r="Y20" s="1368"/>
      <c r="Z20" s="1368"/>
      <c r="AA20" s="1368"/>
      <c r="AD20" s="188" t="s">
        <v>570</v>
      </c>
      <c r="AF20" s="188" t="s">
        <v>571</v>
      </c>
      <c r="AG20" s="1162" t="s">
        <v>569</v>
      </c>
      <c r="AH20" s="1368"/>
      <c r="AI20" s="1368"/>
      <c r="AJ20" s="1368"/>
      <c r="AK20" s="1368"/>
      <c r="AL20" s="1368"/>
      <c r="AO20" s="188" t="s">
        <v>572</v>
      </c>
      <c r="AQ20" s="188" t="s">
        <v>571</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ценового и тарифного регулирования</v>
      </c>
      <c r="W27" s="2253"/>
      <c r="X27" s="2253"/>
      <c r="Y27" s="2253"/>
      <c r="Z27" s="2253"/>
      <c r="AA27" s="2253"/>
      <c r="AB27" s="2253"/>
      <c r="AC27" s="2253"/>
      <c r="AD27" s="2253"/>
      <c r="AE27" s="2253"/>
      <c r="AF27" s="328"/>
      <c r="AG27" s="2253" t="str">
        <f>IF(TITLE_NAME_OR_PR_CHANGE="",IF(TITLE_NAME_OR_PR="","",TITLE_NAME_OR_PR),TITLE_NAME_OR_PR_CHANGE)</f>
        <v>Комитет ценового и тарифного регулирования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573</v>
      </c>
      <c r="T28" s="2252"/>
      <c r="U28" s="1374"/>
      <c r="V28" s="2266" t="str">
        <f>IF(TITLE_DATE_PR_CHANGE="",IF(TITLE_DATE_PR="","",TITLE_DATE_PR),TITLE_DATE_PR_CHANGE)</f>
        <v>46015</v>
      </c>
      <c r="W28" s="2266"/>
      <c r="X28" s="2266"/>
      <c r="Y28" s="2266"/>
      <c r="Z28" s="2266"/>
      <c r="AA28" s="2266"/>
      <c r="AB28" s="2266"/>
      <c r="AC28" s="2266"/>
      <c r="AD28" s="2266"/>
      <c r="AE28" s="2266"/>
      <c r="AF28" s="328"/>
      <c r="AG28" s="2266" t="str">
        <f>IF(TITLE_DATE_PR_CHANGE="",IF(TITLE_DATE_PR="","",TITLE_DATE_PR),TITLE_DATE_PR_CHANGE)</f>
        <v>46015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574</v>
      </c>
      <c r="T29" s="2252"/>
      <c r="U29" s="1374"/>
      <c r="V29" s="2253" t="str">
        <f>IF(TITLE_NUMBER_PR_CHANGE="",IF(TITLE_NUMBER_PR="","",TITLE_NUMBER_PR),TITLE_NUMBER_PR_CHANGE)</f>
        <v>813</v>
      </c>
      <c r="W29" s="2253"/>
      <c r="X29" s="2253"/>
      <c r="Y29" s="2253"/>
      <c r="Z29" s="2253"/>
      <c r="AA29" s="2253"/>
      <c r="AB29" s="2253"/>
      <c r="AC29" s="2253"/>
      <c r="AD29" s="2253"/>
      <c r="AE29" s="2253"/>
      <c r="AF29" s="328"/>
      <c r="AG29" s="2253" t="str">
        <f>IF(TITLE_NUMBER_PR_CHANGE="",IF(TITLE_NUMBER_PR="","",TITLE_NUMBER_PR),TITLE_NUMBER_PR_CHANGE)</f>
        <v>813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2253"/>
      <c r="AC30" s="2253"/>
      <c r="AD30" s="2253"/>
      <c r="AE30" s="2253"/>
      <c r="AF30" s="328"/>
      <c r="AG30" s="2253" t="str">
        <f>IF(TITLE_IST_PUB_CHANGE="",IF(TITLE_IST_PUB="","",TITLE_IST_PUB),TITLE_IST_PUB_CHANGE)</f>
        <v>Сайт Правительства Самарской области</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575</v>
      </c>
      <c r="T32" s="2252"/>
      <c r="U32" s="1374"/>
      <c r="V32" s="2266" t="str">
        <f>IF(TITLE_DATE_PR_CHANGE="",IF(TITLE_DATE_PR="","",TITLE_DATE_PR),TITLE_DATE_PR_CHANGE)</f>
        <v>46015</v>
      </c>
      <c r="W32" s="2266"/>
      <c r="X32" s="2266"/>
      <c r="Y32" s="2266"/>
      <c r="Z32" s="2266"/>
      <c r="AA32" s="2266"/>
      <c r="AB32" s="2266"/>
      <c r="AC32" s="2266"/>
      <c r="AD32" s="2266"/>
      <c r="AE32" s="2266"/>
      <c r="AF32" s="328"/>
      <c r="AG32" s="2266" t="str">
        <f>IF(TITLE_DATE_PR_CHANGE="",IF(TITLE_DATE_PR="","",TITLE_DATE_PR),TITLE_DATE_PR_CHANGE)</f>
        <v>46015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576</v>
      </c>
      <c r="T33" s="2252"/>
      <c r="U33" s="1374"/>
      <c r="V33" s="2253" t="str">
        <f>IF(TITLE_NUMBER_PR_CHANGE="",IF(TITLE_NUMBER_PR="","",TITLE_NUMBER_PR),TITLE_NUMBER_PR_CHANGE)</f>
        <v>813</v>
      </c>
      <c r="W33" s="2253"/>
      <c r="X33" s="2253"/>
      <c r="Y33" s="2253"/>
      <c r="Z33" s="2253"/>
      <c r="AA33" s="2253"/>
      <c r="AB33" s="2253"/>
      <c r="AC33" s="2253"/>
      <c r="AD33" s="2253"/>
      <c r="AE33" s="2253"/>
      <c r="AF33" s="328"/>
      <c r="AG33" s="2253" t="str">
        <f>IF(TITLE_NUMBER_PR_CHANGE="",IF(TITLE_NUMBER_PR="","",TITLE_NUMBER_PR),TITLE_NUMBER_PR_CHANGE)</f>
        <v>813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577</v>
      </c>
      <c r="AG34" s="328"/>
      <c r="AH34" s="1637"/>
      <c r="AI34" s="1637"/>
      <c r="AJ34" s="1637"/>
      <c r="AK34" s="1637"/>
      <c r="AL34" s="1637"/>
      <c r="AM34" s="328"/>
      <c r="AN34" s="328"/>
      <c r="AO34" s="328"/>
      <c r="AP34" s="328"/>
      <c r="AQ34" s="280" t="s">
        <v>577</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453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454</v>
      </c>
      <c r="AY36" s="1157">
        <v>14</v>
      </c>
    </row>
    <row customHeight="1" ht="15">
      <c r="Q37" s="378"/>
      <c r="R37" s="378"/>
      <c r="S37" s="2275" t="s">
        <v>92</v>
      </c>
      <c r="T37" s="2211" t="s">
        <v>578</v>
      </c>
      <c r="U37" s="303"/>
      <c r="V37" s="2276" t="s">
        <v>579</v>
      </c>
      <c r="W37" s="2277"/>
      <c r="X37" s="2277"/>
      <c r="Y37" s="2277"/>
      <c r="Z37" s="2277"/>
      <c r="AA37" s="2277"/>
      <c r="AB37" s="2277"/>
      <c r="AC37" s="2277"/>
      <c r="AD37" s="2277"/>
      <c r="AE37" s="2278"/>
      <c r="AF37" s="2279" t="s">
        <v>580</v>
      </c>
      <c r="AG37" s="2276" t="s">
        <v>579</v>
      </c>
      <c r="AH37" s="2277"/>
      <c r="AI37" s="2277"/>
      <c r="AJ37" s="2277"/>
      <c r="AK37" s="2277"/>
      <c r="AL37" s="2277"/>
      <c r="AM37" s="2277"/>
      <c r="AN37" s="2277"/>
      <c r="AO37" s="2277"/>
      <c r="AP37" s="2278"/>
      <c r="AQ37" s="2279" t="s">
        <v>581</v>
      </c>
      <c r="AR37" s="2282" t="s">
        <v>582</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684</v>
      </c>
      <c r="W38" s="2367" t="s">
        <v>685</v>
      </c>
      <c r="X38" s="2367"/>
      <c r="Y38" s="2367"/>
      <c r="Z38" s="2367" t="s">
        <v>686</v>
      </c>
      <c r="AA38" s="2367"/>
      <c r="AB38" s="2367"/>
      <c r="AC38" s="2296" t="s">
        <v>586</v>
      </c>
      <c r="AD38" s="2315"/>
      <c r="AE38" s="2316"/>
      <c r="AF38" s="2280"/>
      <c r="AG38" s="2368" t="s">
        <v>684</v>
      </c>
      <c r="AH38" s="2367" t="s">
        <v>685</v>
      </c>
      <c r="AI38" s="2367"/>
      <c r="AJ38" s="2367"/>
      <c r="AK38" s="2367" t="s">
        <v>686</v>
      </c>
      <c r="AL38" s="2367"/>
      <c r="AM38" s="2367"/>
      <c r="AN38" s="2296" t="s">
        <v>586</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687</v>
      </c>
      <c r="X39" s="2367" t="s">
        <v>688</v>
      </c>
      <c r="Y39" s="2367"/>
      <c r="Z39" s="2367" t="s">
        <v>689</v>
      </c>
      <c r="AA39" s="2367" t="s">
        <v>688</v>
      </c>
      <c r="AB39" s="2367"/>
      <c r="AC39" s="2297"/>
      <c r="AD39" s="2317"/>
      <c r="AE39" s="2318"/>
      <c r="AF39" s="2280"/>
      <c r="AG39" s="2368"/>
      <c r="AH39" s="2367" t="s">
        <v>687</v>
      </c>
      <c r="AI39" s="2367" t="s">
        <v>688</v>
      </c>
      <c r="AJ39" s="2367"/>
      <c r="AK39" s="2367" t="s">
        <v>689</v>
      </c>
      <c r="AL39" s="2367" t="s">
        <v>688</v>
      </c>
      <c r="AM39" s="2367"/>
      <c r="AN39" s="2297"/>
      <c r="AO39" s="2317"/>
      <c r="AP39" s="2318"/>
      <c r="AQ39" s="2280"/>
      <c r="AR39" s="2283"/>
      <c r="AS39" s="2129"/>
      <c r="AY39" s="1157">
        <v>19</v>
      </c>
    </row>
    <row customHeight="1" ht="62.25">
      <c r="A40" s="1372"/>
      <c r="B40" s="1372" t="s">
        <v>217</v>
      </c>
      <c r="C40" s="1372" t="s">
        <v>218</v>
      </c>
      <c r="D40" s="1372" t="s">
        <v>219</v>
      </c>
      <c r="E40" s="1366" t="s">
        <v>587</v>
      </c>
      <c r="F40" s="1366" t="s">
        <v>588</v>
      </c>
      <c r="G40" s="1366" t="s">
        <v>589</v>
      </c>
      <c r="H40" s="1366"/>
      <c r="I40" s="1366" t="s">
        <v>642</v>
      </c>
      <c r="J40" s="1366" t="s">
        <v>592</v>
      </c>
      <c r="K40" s="1366" t="s">
        <v>643</v>
      </c>
      <c r="L40" s="1366" t="s">
        <v>568</v>
      </c>
      <c r="Q40" s="378"/>
      <c r="R40" s="378"/>
      <c r="S40" s="2275"/>
      <c r="T40" s="2211"/>
      <c r="U40" s="304"/>
      <c r="V40" s="2368"/>
      <c r="W40" s="2367"/>
      <c r="X40" s="1985" t="s">
        <v>690</v>
      </c>
      <c r="Y40" s="1985" t="s">
        <v>691</v>
      </c>
      <c r="Z40" s="2367"/>
      <c r="AA40" s="1985" t="s">
        <v>692</v>
      </c>
      <c r="AB40" s="1985" t="s">
        <v>693</v>
      </c>
      <c r="AC40" s="1491" t="s">
        <v>596</v>
      </c>
      <c r="AD40" s="2272" t="s">
        <v>597</v>
      </c>
      <c r="AE40" s="2273"/>
      <c r="AF40" s="2281"/>
      <c r="AG40" s="2368"/>
      <c r="AH40" s="2367"/>
      <c r="AI40" s="1985" t="s">
        <v>690</v>
      </c>
      <c r="AJ40" s="1985" t="s">
        <v>691</v>
      </c>
      <c r="AK40" s="2367"/>
      <c r="AL40" s="1985" t="s">
        <v>692</v>
      </c>
      <c r="AM40" s="1985" t="s">
        <v>693</v>
      </c>
      <c r="AN40" s="1491" t="s">
        <v>596</v>
      </c>
      <c r="AO40" s="2272" t="s">
        <v>597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194</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409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205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409</v>
      </c>
      <c r="B43" s="1365" t="s">
        <v>410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550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551</v>
      </c>
      <c r="AU43" s="502"/>
      <c r="AV43" s="502" t="str">
        <f>IF(T43="","",T43)</f>
        <v>Территория действия тарифа</v>
      </c>
      <c r="AW43" s="502"/>
      <c r="AX43" s="502"/>
      <c r="AY43" s="1157">
        <v>23</v>
      </c>
    </row>
    <row customHeight="1" ht="24">
      <c r="A44" s="1365" t="s">
        <v>409</v>
      </c>
      <c r="B44" s="1365" t="s">
        <v>410</v>
      </c>
      <c r="C44" s="1365" t="s">
        <v>411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682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683</v>
      </c>
      <c r="AU44" s="502"/>
      <c r="AV44" s="502" t="str">
        <f>IF(T44="","",T44)</f>
        <v>Наименование централизованной системы горячего водоснабжения</v>
      </c>
      <c r="AW44" s="502"/>
      <c r="AX44" s="502"/>
      <c r="AY44" s="1157">
        <v>23</v>
      </c>
    </row>
    <row customHeight="1" ht="24">
      <c r="A45" s="1365" t="s">
        <v>409</v>
      </c>
      <c r="B45" s="1365" t="s">
        <v>410</v>
      </c>
      <c r="C45" s="1365" t="s">
        <v>411</v>
      </c>
      <c r="D45" s="1365" t="s">
        <v>695</v>
      </c>
      <c r="E45" s="2261"/>
      <c r="F45" s="2261"/>
      <c r="G45" s="2261"/>
      <c r="H45" s="2261"/>
      <c r="I45" s="2258" t="str">
        <f>S44&amp;".1"</f>
        <v>...1</v>
      </c>
      <c r="J45" s="1365"/>
      <c r="K45" s="1365"/>
      <c r="L45" s="1366"/>
      <c r="P45" s="2259">
        <v>1</v>
      </c>
      <c r="Q45" s="1483"/>
      <c r="R45" s="358"/>
      <c r="S45" s="1495" t="str">
        <f>$I45</f>
        <v>...1</v>
      </c>
      <c r="T45" s="287" t="s">
        <v>635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636</v>
      </c>
      <c r="AU45" s="502"/>
      <c r="AV45" s="502" t="str">
        <f>IF(T45="","",T45)</f>
        <v>Наименование признака дифференциации</v>
      </c>
      <c r="AW45" s="502"/>
      <c r="AX45" s="502"/>
      <c r="AY45" s="1157">
        <v>23</v>
      </c>
    </row>
    <row customHeight="1" ht="24">
      <c r="A46" s="1365" t="s">
        <v>409</v>
      </c>
      <c r="B46" s="1365" t="s">
        <v>410</v>
      </c>
      <c r="C46" s="1365" t="s">
        <v>411</v>
      </c>
      <c r="D46" s="1365" t="s">
        <v>695</v>
      </c>
      <c r="E46" s="2261"/>
      <c r="F46" s="2261"/>
      <c r="G46" s="2261"/>
      <c r="H46" s="2261"/>
      <c r="I46" s="2288"/>
      <c r="J46" s="2258" t="str">
        <f>I45&amp;".1"</f>
        <v>...1.1</v>
      </c>
      <c r="K46" s="1365"/>
      <c r="L46" s="1366" t="s">
        <v>559</v>
      </c>
      <c r="P46" s="2259"/>
      <c r="Q46" s="2259">
        <v>1</v>
      </c>
      <c r="R46" s="359"/>
      <c r="S46" s="1495" t="str">
        <f>$J46</f>
        <v>...1.1</v>
      </c>
      <c r="T46" s="288" t="s">
        <v>560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637</v>
      </c>
      <c r="AU46" s="502"/>
      <c r="AV46" s="502" t="str">
        <f>IF(T46="","",T46)</f>
        <v>Группа потребителей</v>
      </c>
      <c r="AW46" s="502"/>
      <c r="AX46" s="502"/>
      <c r="AY46" s="1157">
        <v>23</v>
      </c>
    </row>
    <row customHeight="1" ht="24">
      <c r="A47" s="1365" t="s">
        <v>409</v>
      </c>
      <c r="B47" s="1365" t="s">
        <v>410</v>
      </c>
      <c r="C47" s="1365" t="s">
        <v>411</v>
      </c>
      <c r="D47" s="1365" t="s">
        <v>695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409</v>
      </c>
      <c r="B48" s="1365" t="s">
        <v>410</v>
      </c>
      <c r="C48" s="1365" t="s">
        <v>411</v>
      </c>
      <c r="D48" s="1365" t="s">
        <v>695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409</v>
      </c>
      <c r="B49" s="1365" t="s">
        <v>410</v>
      </c>
      <c r="C49" s="1365" t="s">
        <v>411</v>
      </c>
      <c r="D49" s="1365" t="s">
        <v>695</v>
      </c>
      <c r="E49" s="2261"/>
      <c r="F49" s="2261"/>
      <c r="G49" s="2261"/>
      <c r="H49" s="2261"/>
      <c r="I49" s="2288"/>
      <c r="J49" s="2258"/>
      <c r="K49" s="1365"/>
      <c r="L49" s="1366"/>
      <c r="P49" s="2259"/>
      <c r="Q49" s="2259"/>
      <c r="R49" s="358"/>
      <c r="S49" s="1280"/>
      <c r="T49" s="289" t="s">
        <v>638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639</v>
      </c>
      <c r="AU49" s="502"/>
      <c r="AV49" s="502" t="str">
        <f>IF(T49="","",T49)</f>
        <v>Добавить значение признака дифференциации</v>
      </c>
      <c r="AW49" s="502"/>
      <c r="AX49" s="502"/>
      <c r="AY49" s="1157">
        <v>20</v>
      </c>
    </row>
    <row customHeight="1" ht="21.75">
      <c r="A50" s="1365" t="s">
        <v>409</v>
      </c>
      <c r="B50" s="1365" t="s">
        <v>410</v>
      </c>
      <c r="C50" s="1365" t="s">
        <v>411</v>
      </c>
      <c r="D50" s="1365" t="s">
        <v>695</v>
      </c>
      <c r="E50" s="2261"/>
      <c r="F50" s="2261"/>
      <c r="G50" s="2261"/>
      <c r="H50" s="2261"/>
      <c r="I50" s="2258"/>
      <c r="J50" s="1365"/>
      <c r="K50" s="1365"/>
      <c r="L50" s="1366"/>
      <c r="P50" s="2259"/>
      <c r="Q50" s="1483"/>
      <c r="R50" s="358"/>
      <c r="S50" s="1280"/>
      <c r="T50" s="367" t="s">
        <v>565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409</v>
      </c>
      <c r="B51" s="1365" t="s">
        <v>410</v>
      </c>
      <c r="C51" s="1365" t="s">
        <v>411</v>
      </c>
      <c r="D51" s="1365" t="s">
        <v>695</v>
      </c>
      <c r="E51" s="2261"/>
      <c r="F51" s="2261"/>
      <c r="G51" s="2261"/>
      <c r="H51" s="2260"/>
      <c r="I51" s="1365"/>
      <c r="J51" s="1365"/>
      <c r="K51" s="1365"/>
      <c r="L51" s="1366"/>
      <c r="M51" s="1367"/>
      <c r="N51" s="1367"/>
      <c r="O51" s="539"/>
      <c r="P51" s="362"/>
      <c r="Q51" s="377"/>
      <c r="R51" s="357"/>
      <c r="S51" s="1280"/>
      <c r="T51" s="374" t="s">
        <v>640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409</v>
      </c>
      <c r="B52" s="1345" t="s">
        <v>410</v>
      </c>
      <c r="C52" s="1316"/>
      <c r="D52" s="1316"/>
      <c r="E52" s="2261"/>
      <c r="F52" s="2260"/>
      <c r="G52" s="1316"/>
      <c r="H52" s="1316"/>
      <c r="I52" s="1316"/>
      <c r="J52" s="1316"/>
      <c r="K52" s="1316"/>
      <c r="L52" s="1496"/>
      <c r="M52" s="1323"/>
      <c r="N52" s="1323"/>
      <c r="P52" s="1318"/>
      <c r="Q52" s="1319"/>
      <c r="R52" s="1318"/>
      <c r="S52" s="1324"/>
      <c r="T52" s="1327" t="s">
        <v>245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409</v>
      </c>
      <c r="B53" s="1345"/>
      <c r="C53" s="1345"/>
      <c r="D53" s="1345"/>
      <c r="E53" s="2260"/>
      <c r="F53" s="1345"/>
      <c r="G53" s="1345"/>
      <c r="H53" s="1345"/>
      <c r="I53" s="1345"/>
      <c r="J53" s="1345"/>
      <c r="K53" s="1345"/>
      <c r="L53" s="1348"/>
      <c r="M53" s="1323"/>
      <c r="N53" s="1323"/>
      <c r="O53" s="520"/>
      <c r="P53" s="382"/>
      <c r="Q53" s="1346"/>
      <c r="R53" s="382"/>
      <c r="S53" s="1324"/>
      <c r="T53" s="1327" t="s">
        <v>246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315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89F15-75FD-101C-A84D-0.0505CFC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205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550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551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682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683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555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556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653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654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655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656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657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620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567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568</v>
      </c>
      <c r="P24" s="1510"/>
      <c r="Q24" s="1512"/>
      <c r="R24" s="1512"/>
      <c r="AA24" s="1509" t="s">
        <v>570</v>
      </c>
      <c r="AC24" s="1509" t="s">
        <v>571</v>
      </c>
      <c r="AD24" s="1509" t="s">
        <v>621</v>
      </c>
      <c r="AH24" s="1509" t="s">
        <v>621</v>
      </c>
      <c r="AK24" s="1509" t="s">
        <v>658</v>
      </c>
      <c r="AL24" s="1509" t="s">
        <v>621</v>
      </c>
      <c r="AP24" s="1509" t="s">
        <v>621</v>
      </c>
      <c r="AY24" s="1509" t="s">
        <v>570</v>
      </c>
      <c r="BA24" s="1509" t="s">
        <v>571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ценового и тарифного регулирования</v>
      </c>
      <c r="W31" s="2253"/>
      <c r="X31" s="2253"/>
      <c r="Y31" s="2253"/>
      <c r="Z31" s="2253"/>
      <c r="AA31" s="2253"/>
      <c r="AB31" s="2253"/>
      <c r="AC31" s="328"/>
      <c r="AD31" s="2253" t="str">
        <f>IF(TITLE_NAME_OR_PR_CHANGE="",IF(TITLE_NAME_OR_PR="","",TITLE_NAME_OR_PR),TITLE_NAME_OR_PR_CHANGE)</f>
        <v>Комитет ценового и тарифного регулирования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573</v>
      </c>
      <c r="T32" s="2252"/>
      <c r="U32" s="1374"/>
      <c r="V32" s="2266" t="str">
        <f>IF(TITLE_DATE_PR_CHANGE="",IF(TITLE_DATE_PR="","",TITLE_DATE_PR),TITLE_DATE_PR_CHANGE)</f>
        <v>46015</v>
      </c>
      <c r="W32" s="2266"/>
      <c r="X32" s="2266"/>
      <c r="Y32" s="2266"/>
      <c r="Z32" s="2266"/>
      <c r="AA32" s="2266"/>
      <c r="AB32" s="2266"/>
      <c r="AC32" s="328"/>
      <c r="AD32" s="2266" t="str">
        <f>IF(TITLE_DATE_PR_CHANGE="",IF(TITLE_DATE_PR="","",TITLE_DATE_PR),TITLE_DATE_PR_CHANGE)</f>
        <v>46015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574</v>
      </c>
      <c r="T33" s="2252"/>
      <c r="U33" s="1374"/>
      <c r="V33" s="2253" t="str">
        <f>IF(TITLE_NUMBER_PR_CHANGE="",IF(TITLE_NUMBER_PR="","",TITLE_NUMBER_PR),TITLE_NUMBER_PR_CHANGE)</f>
        <v>813</v>
      </c>
      <c r="W33" s="2253"/>
      <c r="X33" s="2253"/>
      <c r="Y33" s="2253"/>
      <c r="Z33" s="2253"/>
      <c r="AA33" s="2253"/>
      <c r="AB33" s="2253"/>
      <c r="AC33" s="328"/>
      <c r="AD33" s="2253" t="str">
        <f>IF(TITLE_NUMBER_PR_CHANGE="",IF(TITLE_NUMBER_PR="","",TITLE_NUMBER_PR),TITLE_NUMBER_PR_CHANGE)</f>
        <v>813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573</v>
      </c>
      <c r="T36" s="2252"/>
      <c r="U36" s="1374"/>
      <c r="V36" s="2266" t="str">
        <f>IF(TITLE_DATE_PR_CHANGE="",IF(TITLE_DATE_PR="","",TITLE_DATE_PR),TITLE_DATE_PR_CHANGE)</f>
        <v>46015</v>
      </c>
      <c r="W36" s="2266"/>
      <c r="X36" s="2266"/>
      <c r="Y36" s="2266"/>
      <c r="Z36" s="2266"/>
      <c r="AA36" s="2266"/>
      <c r="AB36" s="2266"/>
      <c r="AC36" s="328"/>
      <c r="AD36" s="2266" t="str">
        <f>IF(TITLE_DATE_PR_CHANGE="",IF(TITLE_DATE_PR="","",TITLE_DATE_PR),TITLE_DATE_PR_CHANGE)</f>
        <v>46015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574</v>
      </c>
      <c r="T37" s="2252"/>
      <c r="U37" s="1374"/>
      <c r="V37" s="2253" t="str">
        <f>IF(TITLE_NUMBER_PR_CHANGE="",IF(TITLE_NUMBER_PR="","",TITLE_NUMBER_PR),TITLE_NUMBER_PR_CHANGE)</f>
        <v>813</v>
      </c>
      <c r="W37" s="2253"/>
      <c r="X37" s="2253"/>
      <c r="Y37" s="2253"/>
      <c r="Z37" s="2253"/>
      <c r="AA37" s="2253"/>
      <c r="AB37" s="2253"/>
      <c r="AC37" s="328"/>
      <c r="AD37" s="2253" t="str">
        <f>IF(TITLE_NUMBER_PR_CHANGE="",IF(TITLE_NUMBER_PR="","",TITLE_NUMBER_PR),TITLE_NUMBER_PR_CHANGE)</f>
        <v>813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577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577</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453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454</v>
      </c>
      <c r="BI40" s="1157">
        <v>14</v>
      </c>
    </row>
    <row customHeight="1" ht="15">
      <c r="Q41" s="293"/>
      <c r="R41" s="378"/>
      <c r="S41" s="2275" t="s">
        <v>92</v>
      </c>
      <c r="T41" s="2211" t="s">
        <v>659</v>
      </c>
      <c r="U41" s="303"/>
      <c r="V41" s="2276" t="s">
        <v>579</v>
      </c>
      <c r="W41" s="2277"/>
      <c r="X41" s="2277"/>
      <c r="Y41" s="2277"/>
      <c r="Z41" s="2277"/>
      <c r="AA41" s="2277"/>
      <c r="AB41" s="2278"/>
      <c r="AC41" s="2279" t="s">
        <v>580</v>
      </c>
      <c r="AD41" s="2330" t="s">
        <v>660</v>
      </c>
      <c r="AE41" s="2293"/>
      <c r="AF41" s="2293"/>
      <c r="AG41" s="2331"/>
      <c r="AH41" s="2330" t="s">
        <v>661</v>
      </c>
      <c r="AI41" s="2293"/>
      <c r="AJ41" s="2293"/>
      <c r="AK41" s="2331"/>
      <c r="AL41" s="2330" t="s">
        <v>662</v>
      </c>
      <c r="AM41" s="2293"/>
      <c r="AN41" s="2293"/>
      <c r="AO41" s="2331"/>
      <c r="AP41" s="2330" t="s">
        <v>663</v>
      </c>
      <c r="AQ41" s="2293"/>
      <c r="AR41" s="2293"/>
      <c r="AS41" s="2331"/>
      <c r="AT41" s="2276" t="s">
        <v>579</v>
      </c>
      <c r="AU41" s="2277"/>
      <c r="AV41" s="2277"/>
      <c r="AW41" s="2277"/>
      <c r="AX41" s="2277"/>
      <c r="AY41" s="2277"/>
      <c r="AZ41" s="2278"/>
      <c r="BA41" s="2279" t="s">
        <v>580</v>
      </c>
      <c r="BB41" s="2282" t="s">
        <v>582</v>
      </c>
      <c r="BC41" s="2129"/>
      <c r="BI41" s="1157">
        <v>14</v>
      </c>
    </row>
    <row customHeight="1" ht="36">
      <c r="Q42" s="293"/>
      <c r="R42" s="378"/>
      <c r="S42" s="2275"/>
      <c r="T42" s="2211"/>
      <c r="U42" s="1033"/>
      <c r="V42" s="2194" t="s">
        <v>664</v>
      </c>
      <c r="W42" s="2195"/>
      <c r="X42" s="2194" t="s">
        <v>665</v>
      </c>
      <c r="Y42" s="2195"/>
      <c r="Z42" s="2296" t="s">
        <v>666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664</v>
      </c>
      <c r="AU42" s="2195"/>
      <c r="AV42" s="2194" t="s">
        <v>665</v>
      </c>
      <c r="AW42" s="2195"/>
      <c r="AX42" s="2296" t="s">
        <v>666</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217</v>
      </c>
      <c r="C44" s="1372" t="s">
        <v>218</v>
      </c>
      <c r="D44" s="1372" t="s">
        <v>219</v>
      </c>
      <c r="E44" s="1366" t="s">
        <v>587</v>
      </c>
      <c r="F44" s="1366" t="s">
        <v>588</v>
      </c>
      <c r="G44" s="1366" t="s">
        <v>589</v>
      </c>
      <c r="H44" s="1366" t="s">
        <v>590</v>
      </c>
      <c r="I44" s="1366" t="s">
        <v>591</v>
      </c>
      <c r="J44" s="1366" t="s">
        <v>592</v>
      </c>
      <c r="K44" s="1366" t="s">
        <v>593</v>
      </c>
      <c r="L44" s="1366" t="s">
        <v>568</v>
      </c>
      <c r="Q44" s="293"/>
      <c r="R44" s="378"/>
      <c r="S44" s="2275"/>
      <c r="T44" s="2211"/>
      <c r="U44" s="304"/>
      <c r="V44" s="1481" t="s">
        <v>630</v>
      </c>
      <c r="W44" s="1481" t="s">
        <v>631</v>
      </c>
      <c r="X44" s="1481" t="s">
        <v>630</v>
      </c>
      <c r="Y44" s="1481" t="s">
        <v>631</v>
      </c>
      <c r="Z44" s="1491" t="s">
        <v>596</v>
      </c>
      <c r="AA44" s="2272" t="s">
        <v>597</v>
      </c>
      <c r="AB44" s="2273"/>
      <c r="AC44" s="2281"/>
      <c r="AD44" s="2335"/>
      <c r="AE44" s="2336"/>
      <c r="AF44" s="2336"/>
      <c r="AG44" s="2337"/>
      <c r="AH44" s="2335"/>
      <c r="AI44" s="2336"/>
      <c r="AJ44" s="2336"/>
      <c r="AK44" s="2337"/>
      <c r="AL44" s="2335"/>
      <c r="AM44" s="2336"/>
      <c r="AN44" s="2336"/>
      <c r="AO44" s="2337"/>
      <c r="AP44" s="2335"/>
      <c r="AQ44" s="2336"/>
      <c r="AR44" s="2336"/>
      <c r="AS44" s="2337"/>
      <c r="AT44" s="1481" t="s">
        <v>630</v>
      </c>
      <c r="AU44" s="1481" t="s">
        <v>631</v>
      </c>
      <c r="AV44" s="1481" t="s">
        <v>630</v>
      </c>
      <c r="AW44" s="1481" t="s">
        <v>631</v>
      </c>
      <c r="AX44" s="1491" t="s">
        <v>596</v>
      </c>
      <c r="AY44" s="2272" t="s">
        <v>597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194</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414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205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414</v>
      </c>
      <c r="B47" s="1365" t="s">
        <v>415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550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551</v>
      </c>
      <c r="BE47" s="502"/>
      <c r="BF47" s="502" t="str">
        <f>IF(T47="","",T47)</f>
        <v>Территория действия тарифа</v>
      </c>
      <c r="BG47" s="502"/>
      <c r="BH47" s="502"/>
      <c r="BI47" s="1157">
        <v>21</v>
      </c>
    </row>
    <row customHeight="1" ht="36">
      <c r="A48" s="1365" t="s">
        <v>414</v>
      </c>
      <c r="B48" s="1365" t="s">
        <v>415</v>
      </c>
      <c r="C48" s="1365" t="s">
        <v>416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682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683</v>
      </c>
      <c r="BE48" s="502"/>
      <c r="BF48" s="502" t="str">
        <f>IF(T48="","",T48)</f>
        <v>Наименование централизованной системы горячего водоснабжения</v>
      </c>
      <c r="BG48" s="502"/>
      <c r="BH48" s="502"/>
      <c r="BI48" s="1157">
        <v>34</v>
      </c>
    </row>
    <row s="1644" customFormat="1" customHeight="1" ht="0">
      <c r="A49" s="1345" t="s">
        <v>414</v>
      </c>
      <c r="B49" s="1345" t="s">
        <v>415</v>
      </c>
      <c r="C49" s="1345" t="s">
        <v>416</v>
      </c>
      <c r="D49" s="1345" t="s">
        <v>696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555</v>
      </c>
      <c r="BE49" s="502"/>
      <c r="BF49" s="502" t="str">
        <f>IF(T49="","",T49)</f>
        <v/>
      </c>
      <c r="BG49" s="502"/>
      <c r="BH49" s="502"/>
      <c r="BI49" s="513">
        <v>0</v>
      </c>
    </row>
    <row s="1644" customFormat="1" customHeight="1" ht="0">
      <c r="A50" s="1345" t="s">
        <v>414</v>
      </c>
      <c r="B50" s="1345" t="s">
        <v>415</v>
      </c>
      <c r="C50" s="1345" t="s">
        <v>416</v>
      </c>
      <c r="D50" s="1345" t="s">
        <v>696</v>
      </c>
      <c r="E50" s="2261"/>
      <c r="F50" s="2261"/>
      <c r="G50" s="2261"/>
      <c r="H50" s="2261"/>
      <c r="I50" s="2258" t="str">
        <f>S49&amp;".1"</f>
        <v>.1</v>
      </c>
      <c r="J50" s="1345"/>
      <c r="K50" s="1345"/>
      <c r="L50" s="1348" t="s">
        <v>556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414</v>
      </c>
      <c r="B51" s="1345" t="s">
        <v>415</v>
      </c>
      <c r="C51" s="1345" t="s">
        <v>416</v>
      </c>
      <c r="D51" s="1345" t="s">
        <v>696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414</v>
      </c>
      <c r="B52" s="1365" t="s">
        <v>415</v>
      </c>
      <c r="C52" s="1365" t="s">
        <v>416</v>
      </c>
      <c r="D52" s="1365" t="s">
        <v>696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653</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654</v>
      </c>
      <c r="AT53" s="1395"/>
      <c r="AU53" s="1498"/>
      <c r="AV53" s="1395"/>
      <c r="AW53" s="1498"/>
      <c r="AX53" s="1395"/>
      <c r="AY53" s="1395"/>
      <c r="AZ53" s="1395"/>
      <c r="BA53" s="1395"/>
      <c r="BB53" s="1399"/>
      <c r="BC53" s="2256"/>
      <c r="BE53" s="502"/>
      <c r="BF53" s="502"/>
      <c r="BG53" s="502"/>
      <c r="BH53" s="502"/>
      <c r="BI53" s="1157">
        <v>11</v>
      </c>
    </row>
    <row customHeight="1" ht="11.25">
      <c r="A54" s="1365" t="s">
        <v>414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655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414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656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414</v>
      </c>
      <c r="B56" s="1365" t="s">
        <v>415</v>
      </c>
      <c r="C56" s="1365" t="s">
        <v>416</v>
      </c>
      <c r="D56" s="1365" t="s">
        <v>696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657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414</v>
      </c>
      <c r="B57" s="1365" t="s">
        <v>415</v>
      </c>
      <c r="C57" s="1365" t="s">
        <v>416</v>
      </c>
      <c r="D57" s="1365" t="s">
        <v>696</v>
      </c>
      <c r="E57" s="2261"/>
      <c r="F57" s="2261"/>
      <c r="G57" s="2261"/>
      <c r="H57" s="2261"/>
      <c r="I57" s="2288"/>
      <c r="J57" s="2258"/>
      <c r="K57" s="1365"/>
      <c r="L57" s="1366"/>
      <c r="P57" s="2259"/>
      <c r="Q57" s="2259"/>
      <c r="R57" s="358"/>
      <c r="S57" s="1280"/>
      <c r="T57" s="289" t="s">
        <v>620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414</v>
      </c>
      <c r="B58" s="1345" t="s">
        <v>415</v>
      </c>
      <c r="C58" s="1345" t="s">
        <v>416</v>
      </c>
      <c r="D58" s="1345" t="s">
        <v>696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414</v>
      </c>
      <c r="B59" s="1345" t="s">
        <v>415</v>
      </c>
      <c r="C59" s="1345" t="s">
        <v>416</v>
      </c>
      <c r="D59" s="1345" t="s">
        <v>696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414</v>
      </c>
      <c r="B60" s="1345" t="s">
        <v>415</v>
      </c>
      <c r="C60" s="1345" t="s">
        <v>416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414</v>
      </c>
      <c r="B61" s="1345" t="s">
        <v>415</v>
      </c>
      <c r="C61" s="1316"/>
      <c r="D61" s="1316"/>
      <c r="E61" s="2261"/>
      <c r="F61" s="2260"/>
      <c r="G61" s="1316"/>
      <c r="H61" s="1316"/>
      <c r="I61" s="1316"/>
      <c r="J61" s="1316"/>
      <c r="K61" s="1316"/>
      <c r="L61" s="1496"/>
      <c r="M61" s="1323"/>
      <c r="N61" s="1323"/>
      <c r="P61" s="1318"/>
      <c r="Q61" s="1319"/>
      <c r="R61" s="1318"/>
      <c r="S61" s="1324"/>
      <c r="T61" s="1327" t="s">
        <v>245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414</v>
      </c>
      <c r="B62" s="1345"/>
      <c r="C62" s="1345"/>
      <c r="D62" s="1345"/>
      <c r="E62" s="2260"/>
      <c r="F62" s="1345"/>
      <c r="G62" s="1345"/>
      <c r="H62" s="1345"/>
      <c r="I62" s="1345"/>
      <c r="J62" s="1345"/>
      <c r="K62" s="1345"/>
      <c r="L62" s="1348"/>
      <c r="M62" s="1323"/>
      <c r="N62" s="1323"/>
      <c r="O62" s="520"/>
      <c r="P62" s="382"/>
      <c r="Q62" s="1346"/>
      <c r="R62" s="382"/>
      <c r="S62" s="1324"/>
      <c r="T62" s="1327" t="s">
        <v>246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315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33582-A859-B0ED-E984-0.0C5FA4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697</v>
      </c>
      <c r="D2" s="1640"/>
      <c r="E2" s="548">
        <f>B2</f>
        <v>0</v>
      </c>
      <c r="F2" s="549"/>
      <c r="G2" s="1648" t="s">
        <v>698</v>
      </c>
      <c r="H2" s="1648" t="s">
        <v>698</v>
      </c>
      <c r="I2" s="1648" t="s">
        <v>698</v>
      </c>
      <c r="J2" s="291" t="s">
        <v>699</v>
      </c>
      <c r="K2" s="545"/>
      <c r="AF2" s="1633">
        <v>0</v>
      </c>
    </row>
    <row s="1644" customFormat="1" customHeight="1" ht="0.75" hidden="1">
      <c r="B3" s="2101"/>
      <c r="C3" s="1169"/>
      <c r="D3" s="550"/>
      <c r="E3" s="551"/>
      <c r="F3" s="552" t="s">
        <v>700</v>
      </c>
      <c r="G3" s="553"/>
      <c r="H3" s="553">
        <f>H4*H5+H7</f>
        <v>0</v>
      </c>
      <c r="I3" s="553">
        <f>I4*I5+I6</f>
        <v>0</v>
      </c>
      <c r="J3" s="554"/>
      <c r="AF3" s="1638">
        <v>0</v>
      </c>
    </row>
    <row customHeight="1" ht="23.25" hidden="1">
      <c r="B4" s="2101"/>
      <c r="C4" s="1169"/>
      <c r="D4" s="1640"/>
      <c r="E4" s="548" t="str">
        <f>B2&amp;".1"</f>
        <v>.1</v>
      </c>
      <c r="F4" s="555" t="s">
        <v>701</v>
      </c>
      <c r="G4" s="556"/>
      <c r="H4" s="543"/>
      <c r="I4" s="543"/>
      <c r="J4" s="291" t="s">
        <v>702</v>
      </c>
      <c r="K4" s="545"/>
      <c r="AF4" s="1633">
        <v>0</v>
      </c>
    </row>
    <row customHeight="1" ht="18.75" hidden="1">
      <c r="B5" s="2101"/>
      <c r="C5" s="1169"/>
      <c r="D5" s="1640"/>
      <c r="E5" s="548" t="str">
        <f>B2&amp;".2"</f>
        <v>.2</v>
      </c>
      <c r="F5" s="555" t="s">
        <v>703</v>
      </c>
      <c r="G5" s="1648" t="s">
        <v>704</v>
      </c>
      <c r="H5" s="543"/>
      <c r="I5" s="543"/>
      <c r="J5" s="291"/>
      <c r="K5" s="545"/>
      <c r="AF5" s="1633">
        <v>0</v>
      </c>
    </row>
    <row customHeight="1" ht="18.75" hidden="1">
      <c r="B6" s="2101"/>
      <c r="C6" s="1169"/>
      <c r="D6" s="1640"/>
      <c r="E6" s="548" t="str">
        <f>B2&amp;".3"</f>
        <v>.3</v>
      </c>
      <c r="F6" s="555" t="s">
        <v>705</v>
      </c>
      <c r="G6" s="1648" t="s">
        <v>704</v>
      </c>
      <c r="H6" s="543"/>
      <c r="I6" s="543"/>
      <c r="J6" s="291"/>
      <c r="K6" s="545"/>
      <c r="AF6" s="1633">
        <v>0</v>
      </c>
    </row>
    <row customHeight="1" ht="18.75" hidden="1">
      <c r="B7" s="2101"/>
      <c r="C7" s="1169"/>
      <c r="D7" s="1640"/>
      <c r="E7" s="548" t="str">
        <f>B2&amp;".4"</f>
        <v>.4</v>
      </c>
      <c r="F7" s="555" t="s">
        <v>706</v>
      </c>
      <c r="G7" s="1648" t="s">
        <v>698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704</v>
      </c>
      <c r="H9" s="543"/>
      <c r="I9" s="543"/>
      <c r="J9" s="544" t="s">
        <v>707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708</v>
      </c>
      <c r="H11" s="543"/>
      <c r="I11" s="543"/>
      <c r="J11" s="291" t="s">
        <v>709</v>
      </c>
      <c r="K11" s="545"/>
      <c r="AF11" s="1633">
        <v>0</v>
      </c>
    </row>
    <row customHeight="1" ht="11.25" hidden="1">
      <c r="AF12" s="1633">
        <v>0</v>
      </c>
    </row>
    <row customHeight="1" ht="22.5" hidden="1">
      <c r="D13" s="1640"/>
      <c r="E13" s="548"/>
      <c r="F13" s="542"/>
      <c r="G13" s="971" t="s">
        <v>710</v>
      </c>
      <c r="H13" s="547"/>
      <c r="I13" s="547"/>
      <c r="J13" s="747" t="s">
        <v>711</v>
      </c>
      <c r="K13" s="545"/>
      <c r="AF13" s="1633">
        <v>0</v>
      </c>
    </row>
    <row customHeight="1" ht="11.25" hidden="1">
      <c r="AF14" s="1633">
        <v>0</v>
      </c>
    </row>
    <row customHeight="1" ht="22.5" hidden="1">
      <c r="D15" s="1640"/>
      <c r="E15" s="548"/>
      <c r="F15" s="542"/>
      <c r="G15" s="1648" t="s">
        <v>712</v>
      </c>
      <c r="H15" s="547"/>
      <c r="I15" s="547"/>
      <c r="J15" s="291" t="s">
        <v>713</v>
      </c>
      <c r="K15" s="545"/>
      <c r="AF15" s="1633">
        <v>0</v>
      </c>
    </row>
    <row customHeight="1" ht="11.25" hidden="1">
      <c r="AF16" s="1633">
        <v>0</v>
      </c>
    </row>
    <row customHeight="1" ht="22.5" hidden="1">
      <c r="D17" s="1640"/>
      <c r="E17" s="548"/>
      <c r="F17" s="542"/>
      <c r="G17" s="1648" t="s">
        <v>714</v>
      </c>
      <c r="H17" s="547"/>
      <c r="I17" s="547"/>
      <c r="J17" s="291" t="s">
        <v>715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5">
      <c r="E22" s="2251" t="str">
        <f>IF(org=0,"Не определено",org)</f>
        <v>ООО "СамРЭК-Эксплуатация"</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199</v>
      </c>
      <c r="AF24" s="1638">
        <v>1</v>
      </c>
    </row>
    <row customHeight="1" ht="11.25">
      <c r="E25" s="713"/>
      <c r="F25" s="2369" t="s">
        <v>190</v>
      </c>
      <c r="G25" s="2370"/>
      <c r="H25" s="1654" t="str">
        <f>IF(H24="","",INDEX(DIFFERENTIATION_UNMERGE_VD,MATCH(H24,DIFFERENTIATION_ID_DIFF,0)))</f>
        <v/>
      </c>
      <c r="I25" s="1654">
        <f>IF(I24="","",INDEX(DIFFERENTIATION_UNMERGE_VD,MATCH(I24,DIFFERENTIATION_ID_DIFF,0)))</f>
        <v>0</v>
      </c>
      <c r="J25" s="2129"/>
      <c r="AF25" s="1633">
        <v>11</v>
      </c>
    </row>
    <row customHeight="1" ht="11.25">
      <c r="E26" s="713"/>
      <c r="F26" s="2369" t="s">
        <v>716</v>
      </c>
      <c r="G26" s="2370"/>
      <c r="H26" s="1654" t="str">
        <f>IF(H24="","",INDEX(DIFFERENTIATION_UNMERGE_AREA,MATCH(H24,DIFFERENTIATION_ID_DIFF,0)))</f>
        <v/>
      </c>
      <c r="I26" s="1654" t="str">
        <f>IF(I24="","",INDEX(DIFFERENTIATION_UNMERGE_AREA,MATCH(I24,DIFFERENTIATION_ID_DIFF,0)))</f>
        <v/>
      </c>
      <c r="J26" s="2129"/>
      <c r="AF26" s="1633">
        <v>11</v>
      </c>
    </row>
    <row customHeight="1" ht="11.25">
      <c r="E27" s="713"/>
      <c r="F27" s="2369" t="s">
        <v>717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453</v>
      </c>
      <c r="F28" s="2372"/>
      <c r="G28" s="2372"/>
      <c r="H28" s="1647"/>
      <c r="I28" s="1647"/>
      <c r="J28" s="2129"/>
      <c r="AF28" s="1633">
        <v>11</v>
      </c>
    </row>
    <row customHeight="1" ht="24">
      <c r="E29" s="1648" t="s">
        <v>92</v>
      </c>
      <c r="F29" s="1655" t="s">
        <v>455</v>
      </c>
      <c r="G29" s="1655" t="s">
        <v>718</v>
      </c>
      <c r="H29" s="1655" t="s">
        <v>456</v>
      </c>
      <c r="I29" s="1655" t="s">
        <v>456</v>
      </c>
      <c r="J29" s="2129"/>
      <c r="AF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704</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704</v>
      </c>
      <c r="H31" s="560">
        <f>SUMIF($K33:$K71,$K31,H33:H71)</f>
        <v>0</v>
      </c>
      <c r="I31" s="560">
        <f>SUMIF($K33:$K71,$K31,I33:I71)</f>
        <v>0</v>
      </c>
      <c r="J31" s="291" t="str">
        <f>FHD_NOTE_P_2</f>
        <v>Указывается суммарная себестоимость производимых товаров.</v>
      </c>
      <c r="K31" s="1638" t="s">
        <v>719</v>
      </c>
      <c r="AF31" s="1633">
        <v>11</v>
      </c>
    </row>
    <row customHeight="1" ht="11.25">
      <c r="D32" s="1640"/>
      <c r="E32" s="548" t="str">
        <f>FHD_NUM_P_3</f>
        <v>2.1</v>
      </c>
      <c r="F32" s="1526" t="str">
        <f>FHD_P_3</f>
        <v>Расходы на приобретаемую тепловую энергию (мощность), теплоноситель</v>
      </c>
      <c r="G32" s="1880" t="s">
        <v>704</v>
      </c>
      <c r="H32" s="559"/>
      <c r="I32" s="559"/>
      <c r="J32" s="291" t="str">
        <f>FHD_NOTE_P_3</f>
        <v/>
      </c>
      <c r="K32" s="1638" t="str">
        <f>IF((LEN(E32)-LEN(SUBSTITUTE(E32,".","")))/LEN(".")=1,"p","")</f>
        <v>p</v>
      </c>
      <c r="AF32" s="1633">
        <v>11</v>
      </c>
    </row>
    <row customHeight="1" ht="11.25">
      <c r="A33" s="2373" t="s">
        <v>720</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704</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721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722</v>
      </c>
      <c r="D41" s="1640"/>
      <c r="E41" s="548" t="str">
        <f>FHD_NUM_P_5</f>
        <v/>
      </c>
      <c r="F41" s="1526" t="str">
        <f>FHD_P_5</f>
        <v/>
      </c>
      <c r="G41" s="1880" t="s">
        <v>704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704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704</v>
      </c>
      <c r="H43" s="559"/>
      <c r="I43" s="559"/>
      <c r="J43" s="291" t="str">
        <f>FHD_NOTE_P_7</f>
        <v/>
      </c>
      <c r="K43" s="1638" t="str">
        <f>IF((LEN(E43)-LEN(SUBSTITUTE(E43,".","")))/LEN(".")=1,"p","")</f>
        <v/>
      </c>
      <c r="AF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704</v>
      </c>
      <c r="H44" s="559"/>
      <c r="I44" s="559"/>
      <c r="J44" s="291" t="str">
        <f>FHD_NOTE_P_8</f>
        <v/>
      </c>
      <c r="K44" s="1638" t="str">
        <f>IF((LEN(E44)-LEN(SUBSTITUTE(E44,".","")))/LEN(".")=1,"p","")</f>
        <v>p</v>
      </c>
      <c r="AF44" s="1633">
        <v>11</v>
      </c>
    </row>
    <row customHeight="1" ht="11.25">
      <c r="D45" s="1640"/>
      <c r="E45" s="548" t="str">
        <f>FHD_NUM_P_9</f>
        <v>2.3.1</v>
      </c>
      <c r="F45" s="1652" t="str">
        <f>FHD_P_9</f>
        <v>Средневзвешенная стоимость 1 кВт.ч (с учетом мощности)</v>
      </c>
      <c r="G45" s="1880" t="s">
        <v>723</v>
      </c>
      <c r="H45" s="559"/>
      <c r="I45" s="559"/>
      <c r="J45" s="291" t="str">
        <f>FHD_NOTE_P_9</f>
        <v/>
      </c>
      <c r="K45" s="1638" t="str">
        <f>IF((LEN(E45)-LEN(SUBSTITUTE(E45,".","")))/LEN(".")=1,"p","")</f>
        <v/>
      </c>
      <c r="AF45" s="1633">
        <v>11</v>
      </c>
    </row>
    <row s="1368" customFormat="1" customHeight="1" ht="11.25">
      <c r="A46" s="989"/>
      <c r="C46" s="1638"/>
      <c r="D46" s="576"/>
      <c r="E46" s="548" t="str">
        <f>FHD_NUM_P_10</f>
        <v>2.3.2</v>
      </c>
      <c r="F46" s="1652" t="str">
        <f>FHD_P_10</f>
        <v>Объём приобретения электрической энергии</v>
      </c>
      <c r="G46" s="1880" t="s">
        <v>724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725</v>
      </c>
      <c r="C47" s="1638"/>
      <c r="D47" s="577"/>
      <c r="E47" s="548" t="str">
        <f>FHD_NUM_P_11</f>
        <v>2.4</v>
      </c>
      <c r="F47" s="1526" t="str">
        <f>FHD_P_11</f>
        <v>Расходы на приобретение холодной воды, используемой в технологическом процессе</v>
      </c>
      <c r="G47" s="1880" t="s">
        <v>704</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726</v>
      </c>
      <c r="C48" s="1638"/>
      <c r="D48" s="1640"/>
      <c r="E48" s="548" t="str">
        <f>FHD_NUM_P_12</f>
        <v>2.5</v>
      </c>
      <c r="F48" s="1526" t="str">
        <f>FHD_P_12</f>
        <v>Расходы на  химические реагенты, используемые в технологическом процессе</v>
      </c>
      <c r="G48" s="1880" t="s">
        <v>704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704</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704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704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704</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704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704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704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704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704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704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704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704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704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704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704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704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средств</v>
      </c>
      <c r="G65" s="1880" t="s">
        <v>704</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459</v>
      </c>
      <c r="H66" s="1651" t="s">
        <v>727</v>
      </c>
      <c r="I66" s="1651" t="s">
        <v>727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728</v>
      </c>
      <c r="C67" s="1638"/>
      <c r="D67" s="1640"/>
      <c r="E67" s="548" t="str">
        <f>FHD_NUM_P_31</f>
        <v/>
      </c>
      <c r="F67" s="1526" t="str">
        <f>FHD_P_31</f>
        <v/>
      </c>
      <c r="G67" s="1880" t="s">
        <v>704</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459</v>
      </c>
      <c r="H68" s="1651" t="s">
        <v>727</v>
      </c>
      <c r="I68" s="1651" t="s">
        <v>727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704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2.13.0</v>
      </c>
      <c r="F70" s="993"/>
      <c r="G70" s="1015"/>
      <c r="H70" s="994"/>
      <c r="I70" s="994"/>
      <c r="J70" s="995"/>
      <c r="K70" s="1638" t="str">
        <f>IF((LEN(E70)-LEN(SUBSTITUTE(E70,".","")))/LEN(".")=1,"p","")</f>
        <v/>
      </c>
      <c r="AF70" s="1638">
        <v>1</v>
      </c>
    </row>
    <row s="1368" customFormat="1" customHeight="1" ht="15">
      <c r="A71" s="989"/>
      <c r="C71" s="1638"/>
      <c r="D71" s="1635"/>
      <c r="E71" s="572"/>
      <c r="F71" s="573" t="s">
        <v>729</v>
      </c>
      <c r="G71" s="574"/>
      <c r="H71" s="575"/>
      <c r="I71" s="575"/>
      <c r="J71" s="303"/>
      <c r="K71" s="1638"/>
      <c r="L71" s="1638"/>
      <c r="M71" s="1638"/>
      <c r="R71" s="1638"/>
      <c r="U71" s="546"/>
      <c r="AA71" s="1634"/>
      <c r="AB71" s="1634"/>
      <c r="AC71" s="1634"/>
      <c r="AD71" s="1634"/>
      <c r="AE71" s="1634"/>
      <c r="AF71" s="1162">
        <v>14</v>
      </c>
    </row>
    <row s="1368" customFormat="1" customHeight="1" ht="18.75">
      <c r="A72" s="991" t="s">
        <v>730</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704</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704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704</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704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5.1</v>
      </c>
      <c r="F76" s="1526" t="str">
        <f>FHD_P_38</f>
        <v>Изменение стоимости основных фондов за счет:</v>
      </c>
      <c r="G76" s="1880" t="s">
        <v>704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5.1.1</v>
      </c>
      <c r="F77" s="1652" t="str">
        <f>FHD_P_39</f>
        <v>Изменения стоимости основных фондов за счет их ввода в эксплуатацию</v>
      </c>
      <c r="G77" s="2074" t="s">
        <v>704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5.1.2</v>
      </c>
      <c r="F78" s="2078" t="str">
        <f>FHD_P_40</f>
        <v>Изменения стоимости основных фондов за счет их вывода в эксплуатацию</v>
      </c>
      <c r="G78" s="2073" t="s">
        <v>704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5.2</v>
      </c>
      <c r="F79" s="2077" t="str">
        <f>FHD_P_41</f>
        <v>Изменение стоимости основных фондов за счет их переоценки</v>
      </c>
      <c r="G79" s="2073" t="s">
        <v>704</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731</v>
      </c>
      <c r="C80" s="1638"/>
      <c r="D80" s="1640"/>
      <c r="E80" s="548" t="str">
        <f>FHD_NUM_P_42</f>
        <v/>
      </c>
      <c r="F80" s="2075" t="str">
        <f>FHD_P_42</f>
        <v/>
      </c>
      <c r="G80" s="2073" t="s">
        <v>704</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459</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732</v>
      </c>
      <c r="C82" s="737"/>
      <c r="D82" s="735"/>
      <c r="E82" s="548" t="str">
        <f>FHD_NUM_P_44</f>
        <v/>
      </c>
      <c r="F82" s="1882" t="str">
        <f>FHD_P_44</f>
        <v/>
      </c>
      <c r="G82" s="1883" t="s">
        <v>733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733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733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733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733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733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733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733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710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734</v>
      </c>
      <c r="C91" s="737"/>
      <c r="D91" s="735"/>
      <c r="E91" s="548" t="str">
        <f>FHD_NUM_P_53</f>
        <v/>
      </c>
      <c r="F91" s="1882" t="str">
        <f>FHD_P_53</f>
        <v/>
      </c>
      <c r="G91" s="1883" t="s">
        <v>733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733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735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710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736</v>
      </c>
      <c r="D96" s="1640"/>
      <c r="E96" s="548" t="str">
        <f>FHD_NUM_P_58</f>
        <v/>
      </c>
      <c r="F96" s="1882" t="str">
        <f>FHD_P_58</f>
        <v/>
      </c>
      <c r="G96" s="1883" t="s">
        <v>733</v>
      </c>
      <c r="H96" s="979"/>
      <c r="I96" s="579"/>
      <c r="J96" s="291" t="str">
        <f>FHD_NOTE_P_58</f>
        <v/>
      </c>
      <c r="K96" s="545"/>
      <c r="AF96" s="1633">
        <v>0</v>
      </c>
    </row>
    <row customHeight="1" ht="18.75" hidden="1">
      <c r="A97" s="2373"/>
      <c r="D97" s="1640"/>
      <c r="E97" s="548" t="str">
        <f>FHD_NUM_P_59</f>
        <v/>
      </c>
      <c r="F97" s="1882" t="str">
        <f>FHD_P_59</f>
        <v/>
      </c>
      <c r="G97" s="1883" t="s">
        <v>733</v>
      </c>
      <c r="H97" s="979"/>
      <c r="I97" s="579"/>
      <c r="J97" s="291" t="str">
        <f>FHD_NOTE_P_59</f>
        <v/>
      </c>
      <c r="K97" s="545"/>
      <c r="AF97" s="1633">
        <v>0</v>
      </c>
    </row>
    <row customHeight="1" ht="18.75" hidden="1">
      <c r="A98" s="2373"/>
      <c r="D98" s="1640"/>
      <c r="E98" s="548" t="str">
        <f>FHD_NUM_P_60</f>
        <v/>
      </c>
      <c r="F98" s="1882" t="str">
        <f>FHD_P_60</f>
        <v/>
      </c>
      <c r="G98" s="1883" t="s">
        <v>733</v>
      </c>
      <c r="H98" s="979"/>
      <c r="I98" s="579"/>
      <c r="J98" s="291" t="str">
        <f>FHD_NOTE_P_60</f>
        <v/>
      </c>
      <c r="K98" s="545"/>
      <c r="AF98" s="1633">
        <v>0</v>
      </c>
    </row>
    <row s="1368" customFormat="1" customHeight="1" ht="18.75">
      <c r="A99" s="2373" t="s">
        <v>737</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708</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738</v>
      </c>
      <c r="G101" s="574"/>
      <c r="H101" s="575"/>
      <c r="I101" s="575"/>
      <c r="J101" s="1006" t="s">
        <v>739</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708</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735</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740</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735</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735</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735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735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735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735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741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741</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13</v>
      </c>
      <c r="F112" s="1882" t="str">
        <f>FHD_P_72</f>
        <v>Среднесписочная численность основного производственного персонала</v>
      </c>
      <c r="G112" s="1878" t="s">
        <v>742</v>
      </c>
      <c r="H112" s="579"/>
      <c r="I112" s="579"/>
      <c r="J112" s="291" t="str">
        <f>FHD_NOTE_P_72</f>
        <v/>
      </c>
      <c r="K112" s="545"/>
      <c r="AF112" s="1633">
        <v>19</v>
      </c>
    </row>
    <row customHeight="1" ht="18.75">
      <c r="A113" s="991" t="s">
        <v>743</v>
      </c>
      <c r="D113" s="1640"/>
      <c r="E113" s="548" t="str">
        <f>FHD_NUM_P_73</f>
        <v>14</v>
      </c>
      <c r="F113" s="1882" t="str">
        <f>FHD_P_73</f>
        <v>Среднесписочная численность административно-управленческого персонала</v>
      </c>
      <c r="G113" s="972" t="s">
        <v>742</v>
      </c>
      <c r="H113" s="970"/>
      <c r="I113" s="970"/>
      <c r="J113" s="291" t="str">
        <f>FHD_NOTE_P_73</f>
        <v/>
      </c>
      <c r="K113" s="545"/>
      <c r="AF113" s="1633">
        <v>0</v>
      </c>
    </row>
    <row customHeight="1" ht="33.75" hidden="1">
      <c r="A114" s="991" t="s">
        <v>744</v>
      </c>
      <c r="D114" s="1640"/>
      <c r="E114" s="548" t="str">
        <f>FHD_NUM_P_74</f>
        <v/>
      </c>
      <c r="F114" s="1882" t="str">
        <f>FHD_P_74</f>
        <v/>
      </c>
      <c r="G114" s="1878" t="s">
        <v>745</v>
      </c>
      <c r="H114" s="579"/>
      <c r="I114" s="579"/>
      <c r="J114" s="291" t="str">
        <f>FHD_NOTE_P_74</f>
        <v/>
      </c>
      <c r="K114" s="545"/>
      <c r="AF114" s="1633">
        <v>0</v>
      </c>
    </row>
    <row s="1637" customFormat="1" customHeight="1" ht="18.75" hidden="1">
      <c r="A115" s="2375" t="s">
        <v>746</v>
      </c>
      <c r="B115" s="912"/>
      <c r="C115" s="737"/>
      <c r="D115" s="735"/>
      <c r="E115" s="548" t="str">
        <f>FHD_NUM_P_75</f>
        <v/>
      </c>
      <c r="F115" s="1882" t="str">
        <f>FHD_P_75</f>
        <v/>
      </c>
      <c r="G115" s="1878" t="s">
        <v>710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710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710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747</v>
      </c>
      <c r="G119" s="749"/>
      <c r="H119" s="750"/>
      <c r="I119" s="750"/>
      <c r="J119" s="1005" t="s">
        <v>748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749</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712</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738</v>
      </c>
      <c r="G122" s="574"/>
      <c r="H122" s="575"/>
      <c r="I122" s="575"/>
      <c r="J122" s="1006" t="s">
        <v>750</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714</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738</v>
      </c>
      <c r="G125" s="574"/>
      <c r="H125" s="575"/>
      <c r="I125" s="575"/>
      <c r="J125" s="1006" t="s">
        <v>751</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752</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753</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740</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459</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740</v>
      </c>
      <c r="D129" s="1640"/>
      <c r="E129" s="548" t="str">
        <f>FHD_NUM_P_83</f>
        <v>19.1</v>
      </c>
      <c r="F129" s="1526" t="str">
        <f>FHD_P_83</f>
        <v>Информация о показателях физического износа объектов теплоснабжения</v>
      </c>
      <c r="G129" s="1880" t="s">
        <v>459</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740</v>
      </c>
      <c r="D130" s="1640"/>
      <c r="E130" s="548" t="str">
        <f>FHD_NUM_P_84</f>
        <v>19.2</v>
      </c>
      <c r="F130" s="1526" t="str">
        <f>FHD_P_84</f>
        <v>Информация о показателях энергетической эффективности объектов теплоснабжения</v>
      </c>
      <c r="G130" s="1880" t="s">
        <v>459</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86</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6F223-1057-731C-B666-0.5C093C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ООО "СамРЭК-Эксплуатация"</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453</v>
      </c>
      <c r="F9" s="2104"/>
      <c r="G9" s="2104"/>
      <c r="H9" s="2104"/>
      <c r="I9" s="2104"/>
      <c r="J9" s="2104"/>
      <c r="K9" s="2104"/>
      <c r="L9" s="2104"/>
      <c r="M9" s="2104"/>
      <c r="N9" s="2104"/>
      <c r="O9" s="2104"/>
      <c r="P9" s="2104"/>
      <c r="Q9" s="2104"/>
      <c r="R9" s="2105"/>
      <c r="S9" s="2129" t="s">
        <v>454</v>
      </c>
      <c r="T9" s="336"/>
      <c r="CF9" s="507">
        <v>19</v>
      </c>
    </row>
    <row customHeight="1" ht="48">
      <c r="D10" s="553" t="s">
        <v>92</v>
      </c>
      <c r="E10" s="2129" t="s">
        <v>92</v>
      </c>
      <c r="F10" s="2129"/>
      <c r="G10" s="523" t="s">
        <v>455</v>
      </c>
      <c r="H10" s="2129" t="s">
        <v>92</v>
      </c>
      <c r="I10" s="2129"/>
      <c r="J10" s="523" t="s">
        <v>754</v>
      </c>
      <c r="K10" s="523" t="s">
        <v>755</v>
      </c>
      <c r="L10" s="2129" t="s">
        <v>92</v>
      </c>
      <c r="M10" s="2129"/>
      <c r="N10" s="523" t="s">
        <v>756</v>
      </c>
      <c r="O10" s="523" t="s">
        <v>757</v>
      </c>
      <c r="P10" s="523" t="s">
        <v>758</v>
      </c>
      <c r="Q10" s="523" t="s">
        <v>759</v>
      </c>
      <c r="R10" s="523" t="s">
        <v>760</v>
      </c>
      <c r="S10" s="2129"/>
      <c r="T10" s="336"/>
      <c r="CF10" s="507">
        <v>46</v>
      </c>
    </row>
    <row s="1644" customFormat="1" customHeight="1" ht="15" hidden="1">
      <c r="A11" s="1054"/>
      <c r="D11" s="1027" t="s">
        <v>194</v>
      </c>
      <c r="E11" s="1027"/>
      <c r="F11" s="1027" t="s">
        <v>106</v>
      </c>
      <c r="G11" s="1027" t="s">
        <v>94</v>
      </c>
      <c r="H11" s="1027"/>
      <c r="I11" s="1027" t="s">
        <v>95</v>
      </c>
      <c r="J11" s="1027" t="s">
        <v>120</v>
      </c>
      <c r="K11" s="1027" t="s">
        <v>96</v>
      </c>
      <c r="L11" s="1027"/>
      <c r="M11" s="1027" t="s">
        <v>97</v>
      </c>
      <c r="N11" s="1027" t="s">
        <v>133</v>
      </c>
      <c r="O11" s="1027" t="s">
        <v>138</v>
      </c>
      <c r="P11" s="1027" t="s">
        <v>143</v>
      </c>
      <c r="Q11" s="1027" t="s">
        <v>148</v>
      </c>
      <c r="R11" s="1027" t="s">
        <v>153</v>
      </c>
      <c r="S11" s="1027" t="s">
        <v>158</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529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199</v>
      </c>
      <c r="B14" s="626"/>
      <c r="C14" s="626"/>
      <c r="D14" s="2382" t="s">
        <v>194</v>
      </c>
      <c r="E14" s="2379" t="s">
        <v>190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761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716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717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762</v>
      </c>
      <c r="F17" s="2378"/>
      <c r="G17" s="2378"/>
      <c r="H17" s="2378"/>
      <c r="I17" s="2378"/>
      <c r="J17" s="2378"/>
      <c r="K17" s="2378"/>
      <c r="L17" s="2378"/>
      <c r="M17" s="2378"/>
      <c r="N17" s="2378"/>
      <c r="O17" s="2378"/>
      <c r="P17" s="2378"/>
      <c r="Q17" s="560">
        <f>SUMIF(T18:T19,"i",Q18:Q19)</f>
        <v>0</v>
      </c>
      <c r="R17" s="1019"/>
      <c r="S17" s="899" t="s">
        <v>763</v>
      </c>
      <c r="T17" s="719" t="s">
        <v>764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765</v>
      </c>
      <c r="F20" s="2378"/>
      <c r="G20" s="2378"/>
      <c r="H20" s="2378"/>
      <c r="I20" s="2378"/>
      <c r="J20" s="2378"/>
      <c r="K20" s="2378"/>
      <c r="L20" s="2378"/>
      <c r="M20" s="2378"/>
      <c r="N20" s="2378"/>
      <c r="O20" s="2378"/>
      <c r="P20" s="2378"/>
      <c r="Q20" s="560">
        <f>SUMIF(T21:T22,"i",Q21:Q22)</f>
        <v>0</v>
      </c>
      <c r="R20" s="1019"/>
      <c r="S20" s="711" t="s">
        <v>766</v>
      </c>
      <c r="T20" s="719" t="s">
        <v>764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86</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EBFCD-528B-7377-FBAC-0.52F7182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767</v>
      </c>
      <c r="C2" s="2055" t="s">
        <v>768</v>
      </c>
      <c r="D2" s="2054" t="s">
        <v>769</v>
      </c>
      <c r="E2" s="2058">
        <f>RIGHT(I2,LEN(I2)-SEARCH("#",SUBSTITUTE(I2,".","#",LEN(I2)-LEN(SUBSTITUTE(I2,".","")))))</f>
      </c>
      <c r="F2" s="2060">
        <f>J2</f>
        <v>0</v>
      </c>
      <c r="G2" s="1638"/>
      <c r="H2" s="2061"/>
      <c r="I2" s="2051"/>
      <c r="J2" s="542"/>
      <c r="K2" s="2021" t="s">
        <v>708</v>
      </c>
      <c r="L2" s="753"/>
      <c r="M2" s="753"/>
      <c r="N2" s="545"/>
      <c r="O2" s="1527" t="s">
        <v>709</v>
      </c>
      <c r="P2" s="545"/>
      <c r="Q2" s="1638"/>
      <c r="R2" s="1638"/>
      <c r="W2" s="1638"/>
      <c r="Z2" s="546"/>
      <c r="AF2" s="1634"/>
      <c r="AG2" s="1634"/>
      <c r="AH2" s="1634"/>
      <c r="AI2" s="1634"/>
      <c r="AJ2" s="1634"/>
      <c r="AK2" s="1368">
        <v>0</v>
      </c>
    </row>
    <row customHeight="1" ht="11.25" hidden="1">
      <c r="E3" s="2053" t="s">
        <v>770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771</v>
      </c>
      <c r="J6" s="2309"/>
      <c r="K6" s="2309"/>
      <c r="L6" s="2309"/>
      <c r="M6" s="2309"/>
      <c r="O6" s="558"/>
      <c r="AK6" s="1633">
        <v>55</v>
      </c>
    </row>
    <row customHeight="1" ht="25.5">
      <c r="I7" s="2251" t="str">
        <f>IF(org=0,"Не определено",org)</f>
        <v>ООО "СамРЭК-Эксплуатация"</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199</v>
      </c>
      <c r="AK9" s="1638">
        <v>1</v>
      </c>
    </row>
    <row customHeight="1" ht="11.25">
      <c r="E10" s="2052" t="s">
        <v>772</v>
      </c>
      <c r="I10" s="713"/>
      <c r="J10" s="2369" t="s">
        <v>190</v>
      </c>
      <c r="K10" s="2370"/>
      <c r="L10" s="2031" t="str">
        <f>IF(L9="","",INDEX(DIFFERENTIATION_UNMERGE_VD,MATCH(L9,DIFFERENTIATION_ID_DIFF,0)))</f>
        <v/>
      </c>
      <c r="M10" s="2031">
        <f>IF(M9="","",INDEX(DIFFERENTIATION_UNMERGE_VD,MATCH(M9,DIFFERENTIATION_ID_DIFF,0)))</f>
        <v>0</v>
      </c>
      <c r="O10" s="2129" t="s">
        <v>454</v>
      </c>
      <c r="AK10" s="1633">
        <v>11</v>
      </c>
    </row>
    <row customHeight="1" ht="11.25">
      <c r="E11" s="2052" t="s">
        <v>773</v>
      </c>
      <c r="I11" s="713"/>
      <c r="J11" s="2369" t="s">
        <v>716</v>
      </c>
      <c r="K11" s="2370"/>
      <c r="L11" s="2031" t="str">
        <f>IF(L9="","",INDEX(DIFFERENTIATION_UNMERGE_AREA,MATCH(L9,DIFFERENTIATION_ID_DIFF,0)))</f>
        <v/>
      </c>
      <c r="M11" s="2031" t="str">
        <f>IF(M9="","",INDEX(DIFFERENTIATION_UNMERGE_AREA,MATCH(M9,DIFFERENTIATION_ID_DIFF,0)))</f>
        <v/>
      </c>
      <c r="O11" s="2129"/>
      <c r="AK11" s="1633">
        <v>11</v>
      </c>
    </row>
    <row customHeight="1" ht="11.25">
      <c r="E12" s="2052" t="s">
        <v>774</v>
      </c>
      <c r="I12" s="1664"/>
      <c r="J12" s="2369" t="s">
        <v>717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775</v>
      </c>
      <c r="F13" s="2052" t="s">
        <v>776</v>
      </c>
      <c r="I13" s="2371" t="s">
        <v>453</v>
      </c>
      <c r="J13" s="2372"/>
      <c r="K13" s="2372"/>
      <c r="L13" s="2029"/>
      <c r="M13" s="2069"/>
      <c r="O13" s="2129"/>
      <c r="AK13" s="1633">
        <v>11</v>
      </c>
    </row>
    <row customHeight="1" ht="24">
      <c r="I14" s="2022" t="s">
        <v>92</v>
      </c>
      <c r="J14" s="2022" t="s">
        <v>455</v>
      </c>
      <c r="K14" s="2022" t="s">
        <v>718</v>
      </c>
      <c r="L14" s="2062" t="s">
        <v>456</v>
      </c>
      <c r="M14" s="2063" t="s">
        <v>456</v>
      </c>
      <c r="O14" s="2129"/>
      <c r="AK14" s="1633">
        <v>23</v>
      </c>
    </row>
    <row customHeight="1" ht="24">
      <c r="A15" s="2056"/>
      <c r="B15" s="2055" t="s">
        <v>777</v>
      </c>
      <c r="C15" s="2055" t="s">
        <v>778</v>
      </c>
      <c r="D15" s="2054" t="s">
        <v>779</v>
      </c>
      <c r="E15" s="2058" t="s">
        <v>780</v>
      </c>
      <c r="F15" s="2058" t="s">
        <v>780</v>
      </c>
      <c r="G15" s="1638" t="s">
        <v>740</v>
      </c>
      <c r="H15" s="2023"/>
      <c r="I15" s="1632">
        <v>1</v>
      </c>
      <c r="J15" s="2024" t="s">
        <v>781</v>
      </c>
      <c r="K15" s="2022" t="s">
        <v>459</v>
      </c>
      <c r="L15" s="664"/>
      <c r="M15" s="820"/>
      <c r="N15" s="545" t="s">
        <v>782</v>
      </c>
      <c r="O15" s="1527" t="s">
        <v>783</v>
      </c>
      <c r="P15" s="545" t="s">
        <v>782</v>
      </c>
      <c r="AK15" s="1633">
        <v>23</v>
      </c>
    </row>
    <row customHeight="1" ht="36">
      <c r="A16" s="2056"/>
      <c r="B16" s="2055" t="s">
        <v>784</v>
      </c>
      <c r="C16" s="2055" t="s">
        <v>785</v>
      </c>
      <c r="D16" s="2054" t="s">
        <v>769</v>
      </c>
      <c r="E16" s="2058" t="s">
        <v>780</v>
      </c>
      <c r="F16" s="2058" t="s">
        <v>780</v>
      </c>
      <c r="H16" s="2023"/>
      <c r="I16" s="1631">
        <v>2</v>
      </c>
      <c r="J16" s="2065" t="s">
        <v>786</v>
      </c>
      <c r="K16" s="2064" t="s">
        <v>708</v>
      </c>
      <c r="L16" s="2070"/>
      <c r="M16" s="1678"/>
      <c r="N16" s="545" t="s">
        <v>782</v>
      </c>
      <c r="O16" s="1527" t="s">
        <v>787</v>
      </c>
      <c r="P16" s="545" t="s">
        <v>782</v>
      </c>
      <c r="AK16" s="1633">
        <v>34</v>
      </c>
    </row>
    <row s="1644" customFormat="1" customHeight="1" ht="17.25" hidden="1">
      <c r="A17" s="1169"/>
      <c r="B17" s="1169"/>
      <c r="C17" s="1169"/>
      <c r="D17" s="1169"/>
      <c r="E17" s="1169"/>
      <c r="H17" s="1326"/>
      <c r="I17" s="1015" t="s">
        <v>788</v>
      </c>
      <c r="J17" s="993"/>
      <c r="K17" s="1015"/>
      <c r="L17" s="994"/>
      <c r="M17" s="994"/>
      <c r="O17" s="1387"/>
      <c r="AK17" s="1638">
        <v>1</v>
      </c>
    </row>
    <row s="1368" customFormat="1" customHeight="1" ht="24">
      <c r="A18" s="989"/>
      <c r="B18" s="989"/>
      <c r="C18" s="989"/>
      <c r="D18" s="989"/>
      <c r="E18" s="989"/>
      <c r="G18" s="1638"/>
      <c r="H18" s="1635"/>
      <c r="I18" s="572"/>
      <c r="J18" s="573" t="s">
        <v>738</v>
      </c>
      <c r="K18" s="574"/>
      <c r="L18" s="2072"/>
      <c r="M18" s="575"/>
      <c r="N18" s="545"/>
      <c r="O18" s="1527" t="s">
        <v>739</v>
      </c>
      <c r="P18" s="545"/>
      <c r="Q18" s="1638"/>
      <c r="R18" s="1638"/>
      <c r="W18" s="1638"/>
      <c r="Z18" s="546"/>
      <c r="AF18" s="1634"/>
      <c r="AG18" s="1634"/>
      <c r="AH18" s="1634"/>
      <c r="AI18" s="1634"/>
      <c r="AJ18" s="1634"/>
      <c r="AK18" s="1368">
        <v>23</v>
      </c>
    </row>
    <row customHeight="1" ht="20.25">
      <c r="A19" s="2056"/>
      <c r="B19" s="2055" t="s">
        <v>789</v>
      </c>
      <c r="C19" s="2055" t="s">
        <v>790</v>
      </c>
      <c r="D19" s="2054" t="s">
        <v>769</v>
      </c>
      <c r="E19" s="2058" t="s">
        <v>780</v>
      </c>
      <c r="F19" s="2058" t="s">
        <v>780</v>
      </c>
      <c r="H19" s="2023"/>
      <c r="I19" s="1666">
        <v>3</v>
      </c>
      <c r="J19" s="2024" t="s">
        <v>790</v>
      </c>
      <c r="K19" s="2020" t="s">
        <v>708</v>
      </c>
      <c r="L19" s="729"/>
      <c r="M19" s="559"/>
      <c r="N19" s="545"/>
      <c r="O19" s="1527" t="s">
        <v>791</v>
      </c>
      <c r="P19" s="545"/>
      <c r="AK19" s="1633">
        <v>19</v>
      </c>
    </row>
    <row customHeight="1" ht="78">
      <c r="A20" s="2056"/>
      <c r="B20" s="2055" t="s">
        <v>792</v>
      </c>
      <c r="C20" s="2055" t="s">
        <v>793</v>
      </c>
      <c r="D20" s="2054" t="s">
        <v>769</v>
      </c>
      <c r="E20" s="2058" t="s">
        <v>780</v>
      </c>
      <c r="F20" s="2058" t="s">
        <v>780</v>
      </c>
      <c r="H20" s="2023"/>
      <c r="I20" s="1666">
        <v>4</v>
      </c>
      <c r="J20" s="2024" t="s">
        <v>794</v>
      </c>
      <c r="K20" s="2020" t="s">
        <v>735</v>
      </c>
      <c r="L20" s="729"/>
      <c r="M20" s="559"/>
      <c r="N20" s="545"/>
      <c r="O20" s="1527"/>
      <c r="P20" s="545"/>
      <c r="AK20" s="1633">
        <v>74</v>
      </c>
    </row>
    <row customHeight="1" ht="36">
      <c r="A21" s="2056"/>
      <c r="B21" s="2055" t="s">
        <v>795</v>
      </c>
      <c r="C21" s="2055" t="s">
        <v>796</v>
      </c>
      <c r="D21" s="2054" t="s">
        <v>769</v>
      </c>
      <c r="E21" s="2058" t="s">
        <v>780</v>
      </c>
      <c r="F21" s="2058" t="s">
        <v>780</v>
      </c>
      <c r="H21" s="2023"/>
      <c r="I21" s="1666">
        <v>5</v>
      </c>
      <c r="J21" s="2024" t="s">
        <v>797</v>
      </c>
      <c r="K21" s="2020" t="s">
        <v>735</v>
      </c>
      <c r="L21" s="729"/>
      <c r="M21" s="559"/>
      <c r="N21" s="545"/>
      <c r="O21" s="1527" t="s">
        <v>791</v>
      </c>
      <c r="P21" s="545"/>
      <c r="AK21" s="1633">
        <v>34</v>
      </c>
    </row>
    <row customHeight="1" ht="48">
      <c r="A22" s="2056"/>
      <c r="B22" s="2055" t="s">
        <v>798</v>
      </c>
      <c r="C22" s="2055" t="s">
        <v>799</v>
      </c>
      <c r="D22" s="2054" t="s">
        <v>769</v>
      </c>
      <c r="E22" s="2058" t="s">
        <v>780</v>
      </c>
      <c r="F22" s="2058" t="s">
        <v>780</v>
      </c>
      <c r="H22" s="2023"/>
      <c r="I22" s="1666">
        <v>6</v>
      </c>
      <c r="J22" s="2024" t="s">
        <v>800</v>
      </c>
      <c r="K22" s="2020" t="s">
        <v>735</v>
      </c>
      <c r="L22" s="729"/>
      <c r="M22" s="559"/>
      <c r="N22" s="545"/>
      <c r="O22" s="1527" t="s">
        <v>801</v>
      </c>
      <c r="P22" s="545"/>
      <c r="AK22" s="1633">
        <v>46</v>
      </c>
    </row>
    <row customHeight="1" ht="20.25">
      <c r="A23" s="2056"/>
      <c r="B23" s="2055" t="s">
        <v>802</v>
      </c>
      <c r="C23" s="2055" t="s">
        <v>803</v>
      </c>
      <c r="D23" s="2054" t="s">
        <v>769</v>
      </c>
      <c r="E23" s="2058" t="s">
        <v>780</v>
      </c>
      <c r="F23" s="2058" t="s">
        <v>780</v>
      </c>
      <c r="H23" s="2023"/>
      <c r="I23" s="1666" t="s">
        <v>804</v>
      </c>
      <c r="J23" s="1526" t="s">
        <v>805</v>
      </c>
      <c r="K23" s="2020" t="s">
        <v>735</v>
      </c>
      <c r="L23" s="729"/>
      <c r="M23" s="559"/>
      <c r="N23" s="545"/>
      <c r="O23" s="1527" t="s">
        <v>791</v>
      </c>
      <c r="P23" s="545"/>
      <c r="AK23" s="1633">
        <v>19</v>
      </c>
    </row>
    <row customHeight="1" ht="20.25">
      <c r="A24" s="2056"/>
      <c r="B24" s="2055" t="s">
        <v>806</v>
      </c>
      <c r="C24" s="2055" t="s">
        <v>807</v>
      </c>
      <c r="D24" s="2054" t="s">
        <v>769</v>
      </c>
      <c r="E24" s="2058" t="s">
        <v>780</v>
      </c>
      <c r="F24" s="2058" t="s">
        <v>780</v>
      </c>
      <c r="H24" s="2023"/>
      <c r="I24" s="1666" t="s">
        <v>808</v>
      </c>
      <c r="J24" s="1526" t="s">
        <v>809</v>
      </c>
      <c r="K24" s="2020" t="s">
        <v>735</v>
      </c>
      <c r="L24" s="729"/>
      <c r="M24" s="559"/>
      <c r="N24" s="545"/>
      <c r="O24" s="1527"/>
      <c r="P24" s="545"/>
      <c r="AK24" s="1633">
        <v>19</v>
      </c>
    </row>
    <row customHeight="1" ht="24">
      <c r="A25" s="2056"/>
      <c r="B25" s="2055" t="s">
        <v>810</v>
      </c>
      <c r="C25" s="2055" t="s">
        <v>811</v>
      </c>
      <c r="D25" s="2054" t="s">
        <v>769</v>
      </c>
      <c r="E25" s="2058" t="s">
        <v>780</v>
      </c>
      <c r="F25" s="2058" t="s">
        <v>780</v>
      </c>
      <c r="H25" s="2023"/>
      <c r="I25" s="1666" t="s">
        <v>812</v>
      </c>
      <c r="J25" s="1526" t="s">
        <v>813</v>
      </c>
      <c r="K25" s="2020" t="s">
        <v>735</v>
      </c>
      <c r="L25" s="729"/>
      <c r="M25" s="559"/>
      <c r="N25" s="545"/>
      <c r="O25" s="1527"/>
      <c r="P25" s="545"/>
      <c r="AK25" s="1633">
        <v>23</v>
      </c>
    </row>
    <row customHeight="1" ht="24">
      <c r="A26" s="2056"/>
      <c r="B26" s="2055" t="s">
        <v>814</v>
      </c>
      <c r="C26" s="2055" t="s">
        <v>815</v>
      </c>
      <c r="D26" s="2054" t="s">
        <v>769</v>
      </c>
      <c r="E26" s="2058" t="s">
        <v>780</v>
      </c>
      <c r="F26" s="2058" t="s">
        <v>780</v>
      </c>
      <c r="H26" s="2023"/>
      <c r="I26" s="1666">
        <v>7</v>
      </c>
      <c r="J26" s="2024" t="s">
        <v>815</v>
      </c>
      <c r="K26" s="2020" t="s">
        <v>816</v>
      </c>
      <c r="L26" s="729"/>
      <c r="M26" s="559"/>
      <c r="N26" s="545"/>
      <c r="O26" s="1527"/>
      <c r="P26" s="545"/>
      <c r="AK26" s="1633">
        <v>23</v>
      </c>
    </row>
    <row customHeight="1" ht="24">
      <c r="A27" s="2056"/>
      <c r="B27" s="2055" t="s">
        <v>817</v>
      </c>
      <c r="C27" s="2055" t="s">
        <v>818</v>
      </c>
      <c r="D27" s="2054" t="s">
        <v>769</v>
      </c>
      <c r="E27" s="2058" t="s">
        <v>780</v>
      </c>
      <c r="F27" s="2058" t="s">
        <v>780</v>
      </c>
      <c r="H27" s="2023"/>
      <c r="I27" s="1666">
        <v>8</v>
      </c>
      <c r="J27" s="2024" t="s">
        <v>818</v>
      </c>
      <c r="K27" s="2020" t="s">
        <v>741</v>
      </c>
      <c r="L27" s="729"/>
      <c r="M27" s="559"/>
      <c r="N27" s="545"/>
      <c r="O27" s="1527"/>
      <c r="P27" s="545"/>
      <c r="AK27" s="1633">
        <v>23</v>
      </c>
    </row>
    <row customHeight="1" ht="36">
      <c r="A28" s="2056"/>
      <c r="B28" s="2055" t="s">
        <v>819</v>
      </c>
      <c r="C28" s="2055" t="s">
        <v>820</v>
      </c>
      <c r="D28" s="2054" t="s">
        <v>769</v>
      </c>
      <c r="E28" s="2058" t="s">
        <v>780</v>
      </c>
      <c r="F28" s="2058" t="s">
        <v>780</v>
      </c>
      <c r="H28" s="2023"/>
      <c r="I28" s="1677">
        <v>9</v>
      </c>
      <c r="J28" s="2024" t="s">
        <v>821</v>
      </c>
      <c r="K28" s="2020" t="s">
        <v>712</v>
      </c>
      <c r="L28" s="729"/>
      <c r="M28" s="559"/>
      <c r="N28" s="545"/>
      <c r="O28" s="1527"/>
      <c r="P28" s="545"/>
      <c r="AK28" s="1633">
        <v>34</v>
      </c>
    </row>
    <row customHeight="1" ht="36">
      <c r="A29" s="2056"/>
      <c r="B29" s="2055" t="s">
        <v>822</v>
      </c>
      <c r="C29" s="2055" t="s">
        <v>823</v>
      </c>
      <c r="D29" s="2054" t="s">
        <v>769</v>
      </c>
      <c r="E29" s="2058" t="s">
        <v>780</v>
      </c>
      <c r="F29" s="2058" t="s">
        <v>780</v>
      </c>
      <c r="H29" s="2023"/>
      <c r="I29" s="1677">
        <v>10</v>
      </c>
      <c r="J29" s="2024" t="s">
        <v>824</v>
      </c>
      <c r="K29" s="2020" t="s">
        <v>712</v>
      </c>
      <c r="L29" s="729"/>
      <c r="M29" s="559"/>
      <c r="N29" s="545"/>
      <c r="O29" s="1527"/>
      <c r="P29" s="545"/>
      <c r="AK29" s="1633">
        <v>34</v>
      </c>
    </row>
    <row customHeight="1" ht="24">
      <c r="A30" s="2056"/>
      <c r="B30" s="2055" t="s">
        <v>825</v>
      </c>
      <c r="C30" s="2055" t="s">
        <v>826</v>
      </c>
      <c r="D30" s="2054" t="s">
        <v>769</v>
      </c>
      <c r="E30" s="2058" t="s">
        <v>780</v>
      </c>
      <c r="F30" s="2058" t="s">
        <v>780</v>
      </c>
      <c r="H30" s="2023"/>
      <c r="I30" s="1677">
        <v>11</v>
      </c>
      <c r="J30" s="2024" t="s">
        <v>826</v>
      </c>
      <c r="K30" s="2020" t="s">
        <v>742</v>
      </c>
      <c r="L30" s="2071"/>
      <c r="M30" s="1623"/>
      <c r="N30" s="545"/>
      <c r="O30" s="1527"/>
      <c r="P30" s="545"/>
      <c r="AK30" s="1633">
        <v>23</v>
      </c>
    </row>
    <row customHeight="1" ht="24">
      <c r="A31" s="2056"/>
      <c r="B31" s="2055" t="s">
        <v>827</v>
      </c>
      <c r="C31" s="2055" t="s">
        <v>828</v>
      </c>
      <c r="D31" s="2054" t="s">
        <v>769</v>
      </c>
      <c r="E31" s="2058" t="s">
        <v>780</v>
      </c>
      <c r="F31" s="2058" t="s">
        <v>780</v>
      </c>
      <c r="H31" s="2023"/>
      <c r="I31" s="1677">
        <v>12</v>
      </c>
      <c r="J31" s="2024" t="s">
        <v>828</v>
      </c>
      <c r="K31" s="2020" t="s">
        <v>742</v>
      </c>
      <c r="L31" s="2071"/>
      <c r="M31" s="1623"/>
      <c r="N31" s="545"/>
      <c r="O31" s="1527"/>
      <c r="P31" s="545"/>
      <c r="AK31" s="1633">
        <v>23</v>
      </c>
    </row>
    <row customHeight="1" ht="48">
      <c r="A32" s="2056"/>
      <c r="B32" s="2055" t="s">
        <v>829</v>
      </c>
      <c r="C32" s="2055" t="s">
        <v>830</v>
      </c>
      <c r="D32" s="2054" t="s">
        <v>769</v>
      </c>
      <c r="E32" s="2058" t="s">
        <v>780</v>
      </c>
      <c r="F32" s="2058" t="s">
        <v>780</v>
      </c>
      <c r="H32" s="2023"/>
      <c r="I32" s="1677">
        <v>13</v>
      </c>
      <c r="J32" s="2024" t="s">
        <v>831</v>
      </c>
      <c r="K32" s="2020" t="s">
        <v>752</v>
      </c>
      <c r="L32" s="729"/>
      <c r="M32" s="559"/>
      <c r="N32" s="545"/>
      <c r="O32" s="1527" t="s">
        <v>791</v>
      </c>
      <c r="P32" s="545"/>
      <c r="AK32" s="1633">
        <v>46</v>
      </c>
    </row>
    <row s="1368" customFormat="1" customHeight="1" ht="48">
      <c r="A33" s="2056"/>
      <c r="B33" s="2055" t="s">
        <v>832</v>
      </c>
      <c r="C33" s="2055" t="s">
        <v>833</v>
      </c>
      <c r="D33" s="2054" t="s">
        <v>769</v>
      </c>
      <c r="E33" s="2058" t="s">
        <v>780</v>
      </c>
      <c r="F33" s="2058" t="s">
        <v>780</v>
      </c>
      <c r="G33" s="1638"/>
      <c r="H33" s="2023"/>
      <c r="I33" s="1677">
        <v>14</v>
      </c>
      <c r="J33" s="2036" t="s">
        <v>834</v>
      </c>
      <c r="K33" s="2025" t="s">
        <v>835</v>
      </c>
      <c r="L33" s="729"/>
      <c r="M33" s="559"/>
      <c r="N33" s="545"/>
      <c r="O33" s="1527" t="s">
        <v>791</v>
      </c>
      <c r="P33" s="545"/>
      <c r="Q33" s="1638"/>
      <c r="R33" s="1638"/>
      <c r="W33" s="1638"/>
      <c r="Z33" s="546"/>
      <c r="AF33" s="1634"/>
      <c r="AG33" s="1634"/>
      <c r="AH33" s="1634"/>
      <c r="AI33" s="1634"/>
      <c r="AJ33" s="1634"/>
      <c r="AK33" s="1368">
        <v>46</v>
      </c>
    </row>
    <row customHeight="1" ht="108">
      <c r="A34" s="2056"/>
      <c r="B34" s="2055" t="s">
        <v>836</v>
      </c>
      <c r="C34" s="2055" t="s">
        <v>837</v>
      </c>
      <c r="D34" s="2054" t="s">
        <v>779</v>
      </c>
      <c r="E34" s="2058" t="s">
        <v>780</v>
      </c>
      <c r="F34" s="2058" t="s">
        <v>780</v>
      </c>
      <c r="G34" s="1638" t="s">
        <v>740</v>
      </c>
      <c r="H34" s="2023"/>
      <c r="I34" s="2034">
        <v>15</v>
      </c>
      <c r="J34" s="2035" t="s">
        <v>838</v>
      </c>
      <c r="K34" s="2020" t="s">
        <v>459</v>
      </c>
      <c r="L34" s="387"/>
      <c r="M34" s="1166"/>
      <c r="N34" s="545"/>
      <c r="O34" s="1527" t="s">
        <v>783</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86</v>
      </c>
      <c r="B204" s="989" t="s">
        <v>143</v>
      </c>
      <c r="C204" s="989" t="s">
        <v>143</v>
      </c>
      <c r="D204" s="989" t="s">
        <v>143</v>
      </c>
      <c r="E204" s="989" t="s">
        <v>143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3FFDF-4649-BBB1-C11A-0.99F1D48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839</v>
      </c>
      <c r="C2" s="2055" t="s">
        <v>840</v>
      </c>
      <c r="D2" s="2054" t="s">
        <v>779</v>
      </c>
      <c r="E2" s="2060">
        <f>I2-3</f>
        <v>-3</v>
      </c>
      <c r="F2" s="2060">
        <f>J2</f>
        <v>0</v>
      </c>
      <c r="H2" s="1732" t="s">
        <v>107</v>
      </c>
      <c r="I2" s="2026"/>
      <c r="J2" s="1684"/>
      <c r="K2" s="2020" t="s">
        <v>459</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841</v>
      </c>
      <c r="J5" s="2250"/>
      <c r="K5" s="2250"/>
      <c r="L5" s="2250"/>
      <c r="M5" s="268"/>
      <c r="W5" s="1633">
        <v>48</v>
      </c>
    </row>
    <row customHeight="1" ht="18">
      <c r="H6" s="378"/>
      <c r="I6" s="2251" t="str">
        <f>IF(org=0,"Не определено",org)</f>
        <v>ООО "СамРЭК-Эксплуатация"</v>
      </c>
      <c r="J6" s="2251"/>
      <c r="K6" s="2251"/>
      <c r="L6" s="2251"/>
      <c r="M6" s="268"/>
      <c r="W6" s="1633">
        <v>17</v>
      </c>
    </row>
    <row customHeight="1" ht="15">
      <c r="H7" s="378"/>
      <c r="I7" s="459"/>
      <c r="J7" s="465"/>
      <c r="K7" s="465"/>
      <c r="L7" s="754"/>
      <c r="M7" s="195"/>
      <c r="W7" s="1633">
        <v>14</v>
      </c>
    </row>
    <row customHeight="1" ht="15">
      <c r="H8" s="378"/>
      <c r="I8" s="2388" t="s">
        <v>453</v>
      </c>
      <c r="J8" s="2389"/>
      <c r="K8" s="2389"/>
      <c r="L8" s="2390"/>
      <c r="M8" s="2391" t="s">
        <v>454</v>
      </c>
      <c r="W8" s="1633">
        <v>14</v>
      </c>
    </row>
    <row customHeight="1" ht="36">
      <c r="E9" s="2053" t="s">
        <v>770</v>
      </c>
      <c r="F9" s="2053" t="s">
        <v>776</v>
      </c>
      <c r="H9" s="378"/>
      <c r="I9" s="2027" t="s">
        <v>92</v>
      </c>
      <c r="J9" s="2028" t="s">
        <v>455</v>
      </c>
      <c r="K9" s="2066" t="s">
        <v>718</v>
      </c>
      <c r="L9" s="2067" t="s">
        <v>456</v>
      </c>
      <c r="M9" s="2391"/>
      <c r="W9" s="1633">
        <v>34</v>
      </c>
    </row>
    <row customHeight="1" ht="36">
      <c r="B10" s="2055" t="s">
        <v>842</v>
      </c>
      <c r="C10" s="2055" t="s">
        <v>843</v>
      </c>
      <c r="D10" s="2054" t="s">
        <v>779</v>
      </c>
      <c r="E10" s="2058" t="s">
        <v>780</v>
      </c>
      <c r="F10" s="2058" t="s">
        <v>780</v>
      </c>
      <c r="H10" s="378"/>
      <c r="I10" s="2026" t="s">
        <v>194</v>
      </c>
      <c r="J10" s="1888" t="s">
        <v>844</v>
      </c>
      <c r="K10" s="2020" t="s">
        <v>459</v>
      </c>
      <c r="L10" s="820"/>
      <c r="M10" s="299" t="s">
        <v>845</v>
      </c>
      <c r="W10" s="1633">
        <v>34</v>
      </c>
    </row>
    <row customHeight="1" ht="50.25">
      <c r="B11" s="2055" t="s">
        <v>846</v>
      </c>
      <c r="C11" s="2055" t="s">
        <v>847</v>
      </c>
      <c r="D11" s="2054" t="s">
        <v>779</v>
      </c>
      <c r="E11" s="2058" t="s">
        <v>780</v>
      </c>
      <c r="F11" s="2058" t="s">
        <v>780</v>
      </c>
      <c r="H11" s="378"/>
      <c r="I11" s="2026" t="s">
        <v>106</v>
      </c>
      <c r="J11" s="1888" t="s">
        <v>848</v>
      </c>
      <c r="K11" s="2020" t="s">
        <v>459</v>
      </c>
      <c r="L11" s="820"/>
      <c r="M11" s="299" t="s">
        <v>845</v>
      </c>
      <c r="W11" s="1633">
        <v>48</v>
      </c>
    </row>
    <row customHeight="1" ht="48">
      <c r="B12" s="2055" t="s">
        <v>849</v>
      </c>
      <c r="C12" s="2055" t="s">
        <v>850</v>
      </c>
      <c r="D12" s="2054" t="s">
        <v>779</v>
      </c>
      <c r="E12" s="2058" t="s">
        <v>780</v>
      </c>
      <c r="F12" s="2058" t="s">
        <v>780</v>
      </c>
      <c r="H12" s="1690"/>
      <c r="I12" s="2026" t="s">
        <v>94</v>
      </c>
      <c r="J12" s="2033" t="s">
        <v>851</v>
      </c>
      <c r="K12" s="2020" t="s">
        <v>459</v>
      </c>
      <c r="L12" s="820"/>
      <c r="M12" s="299" t="s">
        <v>852</v>
      </c>
      <c r="N12" s="1626"/>
      <c r="P12" s="1633"/>
      <c r="W12" s="1633">
        <v>46</v>
      </c>
    </row>
    <row customHeight="1" ht="15">
      <c r="E13" s="345"/>
      <c r="H13" s="378"/>
      <c r="I13" s="349"/>
      <c r="J13" s="653" t="s">
        <v>853</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86</v>
      </c>
      <c r="B16" s="1633">
        <v>9</v>
      </c>
      <c r="C16" s="1633">
        <v>9</v>
      </c>
      <c r="D16" s="1633">
        <v>9</v>
      </c>
      <c r="E16" s="2032" t="s">
        <v>138</v>
      </c>
      <c r="F16" s="2057" t="s">
        <v>138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21612-DC6A-EA38-C74F-0.8EF6A0A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704</v>
      </c>
      <c r="H2" s="543"/>
      <c r="I2" s="543"/>
      <c r="J2" s="544" t="s">
        <v>854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855</v>
      </c>
      <c r="F6" s="2309"/>
      <c r="G6" s="2309"/>
      <c r="H6" s="2309"/>
      <c r="I6" s="2309"/>
      <c r="J6" s="558"/>
      <c r="AF6" s="1633">
        <v>30</v>
      </c>
    </row>
    <row customHeight="1" ht="11.25">
      <c r="E7" s="2251" t="str">
        <f>IF(org=0,"Не определено",org)</f>
        <v>ООО "СамРЭК-Эксплуатация"</v>
      </c>
      <c r="F7" s="2251"/>
      <c r="G7" s="2251"/>
      <c r="H7" s="2251"/>
      <c r="I7" s="2251"/>
      <c r="AF7" s="1633">
        <v>11</v>
      </c>
    </row>
    <row customHeight="1" ht="11.25">
      <c r="E8" s="1137"/>
      <c r="F8" s="1137"/>
      <c r="G8" s="1137"/>
      <c r="H8" s="1137"/>
      <c r="I8" s="1137"/>
      <c r="AF8" s="1633">
        <v>11</v>
      </c>
    </row>
    <row s="1644" customFormat="1" customHeight="1" ht="4.5">
      <c r="A9" s="1169"/>
      <c r="D9" s="1644"/>
      <c r="H9" s="891"/>
      <c r="I9" s="891" t="s">
        <v>199</v>
      </c>
      <c r="AF9" s="1638">
        <v>4</v>
      </c>
    </row>
    <row customHeight="1" ht="11.25">
      <c r="E10" s="713"/>
      <c r="F10" s="2369" t="s">
        <v>190</v>
      </c>
      <c r="G10" s="2370"/>
      <c r="H10" s="1554" t="str">
        <f>IF(H9="","",INDEX(DIFFERENTIATION_UNMERGE_VD,MATCH(H9,DIFFERENTIATION_ID_DIFF,0)))</f>
        <v/>
      </c>
      <c r="I10" s="1554">
        <f>IF(I9="","",INDEX(DIFFERENTIATION_UNMERGE_VD,MATCH(I9,DIFFERENTIATION_ID_DIFF,0)))</f>
        <v>0</v>
      </c>
      <c r="J10" s="2129"/>
      <c r="AF10" s="1633">
        <v>11</v>
      </c>
    </row>
    <row customHeight="1" ht="11.25">
      <c r="E11" s="713"/>
      <c r="F11" s="2369" t="s">
        <v>716</v>
      </c>
      <c r="G11" s="2370"/>
      <c r="H11" s="1554" t="str">
        <f>IF(H9="","",INDEX(DIFFERENTIATION_UNMERGE_AREA,MATCH(H9,DIFFERENTIATION_ID_DIFF,0)))</f>
        <v/>
      </c>
      <c r="I11" s="1554" t="str">
        <f>IF(I9="","",INDEX(DIFFERENTIATION_UNMERGE_AREA,MATCH(I9,DIFFERENTIATION_ID_DIFF,0)))</f>
        <v/>
      </c>
      <c r="J11" s="2129"/>
      <c r="AF11" s="1633">
        <v>11</v>
      </c>
    </row>
    <row customHeight="1" ht="0.75">
      <c r="E12" s="1664"/>
      <c r="F12" s="2392" t="s">
        <v>717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453</v>
      </c>
      <c r="F13" s="2372"/>
      <c r="G13" s="2372"/>
      <c r="H13" s="1553"/>
      <c r="I13" s="1553"/>
      <c r="J13" s="2129"/>
      <c r="AF13" s="1633">
        <v>11</v>
      </c>
    </row>
    <row customHeight="1" ht="24">
      <c r="E14" s="1641" t="s">
        <v>92</v>
      </c>
      <c r="F14" s="1636" t="s">
        <v>455</v>
      </c>
      <c r="G14" s="1636" t="s">
        <v>718</v>
      </c>
      <c r="H14" s="1636" t="s">
        <v>456</v>
      </c>
      <c r="I14" s="1636" t="s">
        <v>456</v>
      </c>
      <c r="J14" s="2129"/>
      <c r="AF14" s="1633">
        <v>23</v>
      </c>
    </row>
    <row customHeight="1" ht="20.25">
      <c r="D15" s="1640"/>
      <c r="E15" s="1632" t="s">
        <v>194</v>
      </c>
      <c r="F15" s="709" t="s">
        <v>856</v>
      </c>
      <c r="G15" s="1648" t="s">
        <v>704</v>
      </c>
      <c r="H15" s="559"/>
      <c r="I15" s="559"/>
      <c r="J15" s="291" t="s">
        <v>857</v>
      </c>
      <c r="K15" s="545" t="s">
        <v>782</v>
      </c>
      <c r="AF15" s="1633">
        <v>19</v>
      </c>
    </row>
    <row customHeight="1" ht="36">
      <c r="D16" s="1640"/>
      <c r="E16" s="1632" t="s">
        <v>106</v>
      </c>
      <c r="F16" s="709" t="s">
        <v>858</v>
      </c>
      <c r="G16" s="1648" t="s">
        <v>704</v>
      </c>
      <c r="H16" s="560">
        <f>SUM(H17,H20:H32)</f>
        <v>0</v>
      </c>
      <c r="I16" s="560">
        <f>SUM(I17,I20,I23,I26,I29:I32)</f>
        <v>0</v>
      </c>
      <c r="J16" s="291" t="s">
        <v>859</v>
      </c>
      <c r="K16" s="545" t="s">
        <v>782</v>
      </c>
      <c r="AF16" s="1633">
        <v>34</v>
      </c>
    </row>
    <row customHeight="1" ht="20.25">
      <c r="D17" s="1640"/>
      <c r="E17" s="1666" t="s">
        <v>860</v>
      </c>
      <c r="F17" s="956" t="s">
        <v>861</v>
      </c>
      <c r="G17" s="1645" t="s">
        <v>704</v>
      </c>
      <c r="H17" s="559"/>
      <c r="I17" s="559"/>
      <c r="J17" s="291" t="s">
        <v>862</v>
      </c>
      <c r="K17" s="545"/>
      <c r="AF17" s="1633">
        <v>19</v>
      </c>
    </row>
    <row customHeight="1" ht="24">
      <c r="D18" s="1640"/>
      <c r="E18" s="1666" t="s">
        <v>863</v>
      </c>
      <c r="F18" s="1652" t="s">
        <v>864</v>
      </c>
      <c r="G18" s="1645" t="s">
        <v>704</v>
      </c>
      <c r="H18" s="559"/>
      <c r="I18" s="559"/>
      <c r="J18" s="291" t="s">
        <v>865</v>
      </c>
      <c r="K18" s="545"/>
      <c r="AF18" s="1633">
        <v>23</v>
      </c>
    </row>
    <row customHeight="1" ht="36">
      <c r="D19" s="1640"/>
      <c r="E19" s="1666" t="s">
        <v>866</v>
      </c>
      <c r="F19" s="1652" t="s">
        <v>867</v>
      </c>
      <c r="G19" s="1645" t="s">
        <v>704</v>
      </c>
      <c r="H19" s="559"/>
      <c r="I19" s="559"/>
      <c r="J19" s="291"/>
      <c r="K19" s="545"/>
      <c r="AF19" s="1633">
        <v>34</v>
      </c>
    </row>
    <row customHeight="1" ht="20.25">
      <c r="D20" s="1640"/>
      <c r="E20" s="1666" t="s">
        <v>460</v>
      </c>
      <c r="F20" s="956" t="s">
        <v>868</v>
      </c>
      <c r="G20" s="1645" t="s">
        <v>704</v>
      </c>
      <c r="H20" s="559"/>
      <c r="I20" s="559"/>
      <c r="J20" s="291" t="s">
        <v>869</v>
      </c>
      <c r="K20" s="545"/>
      <c r="AF20" s="1633">
        <v>19</v>
      </c>
    </row>
    <row customHeight="1" ht="20.25">
      <c r="D21" s="1640"/>
      <c r="E21" s="1666" t="s">
        <v>870</v>
      </c>
      <c r="F21" s="1652" t="s">
        <v>871</v>
      </c>
      <c r="G21" s="1645" t="s">
        <v>704</v>
      </c>
      <c r="H21" s="559"/>
      <c r="I21" s="559"/>
      <c r="J21" s="291"/>
      <c r="K21" s="545"/>
      <c r="AF21" s="1633">
        <v>19</v>
      </c>
    </row>
    <row customHeight="1" ht="20.25">
      <c r="D22" s="1640"/>
      <c r="E22" s="1666" t="s">
        <v>872</v>
      </c>
      <c r="F22" s="1652" t="s">
        <v>873</v>
      </c>
      <c r="G22" s="1645" t="s">
        <v>704</v>
      </c>
      <c r="H22" s="559"/>
      <c r="I22" s="559"/>
      <c r="J22" s="291"/>
      <c r="K22" s="545"/>
      <c r="AF22" s="1633">
        <v>19</v>
      </c>
    </row>
    <row customHeight="1" ht="24">
      <c r="D23" s="1640"/>
      <c r="E23" s="1666" t="s">
        <v>463</v>
      </c>
      <c r="F23" s="956" t="s">
        <v>874</v>
      </c>
      <c r="G23" s="1645" t="s">
        <v>704</v>
      </c>
      <c r="H23" s="559"/>
      <c r="I23" s="559"/>
      <c r="J23" s="291" t="s">
        <v>875</v>
      </c>
      <c r="K23" s="545"/>
      <c r="AF23" s="1633">
        <v>23</v>
      </c>
    </row>
    <row customHeight="1" ht="20.25">
      <c r="D24" s="1640"/>
      <c r="E24" s="1666" t="s">
        <v>876</v>
      </c>
      <c r="F24" s="1652" t="s">
        <v>877</v>
      </c>
      <c r="G24" s="1645" t="s">
        <v>704</v>
      </c>
      <c r="H24" s="559"/>
      <c r="I24" s="559"/>
      <c r="J24" s="291"/>
      <c r="K24" s="545"/>
      <c r="AF24" s="1633">
        <v>19</v>
      </c>
    </row>
    <row customHeight="1" ht="36">
      <c r="D25" s="1640"/>
      <c r="E25" s="1666" t="s">
        <v>878</v>
      </c>
      <c r="F25" s="1652" t="s">
        <v>879</v>
      </c>
      <c r="G25" s="1645" t="s">
        <v>704</v>
      </c>
      <c r="H25" s="559"/>
      <c r="I25" s="559"/>
      <c r="J25" s="291"/>
      <c r="K25" s="545"/>
      <c r="AF25" s="1633">
        <v>34</v>
      </c>
    </row>
    <row customHeight="1" ht="24">
      <c r="D26" s="1640"/>
      <c r="E26" s="1666" t="s">
        <v>880</v>
      </c>
      <c r="F26" s="956" t="s">
        <v>881</v>
      </c>
      <c r="G26" s="1645" t="s">
        <v>704</v>
      </c>
      <c r="H26" s="559"/>
      <c r="I26" s="559"/>
      <c r="J26" s="291" t="s">
        <v>882</v>
      </c>
      <c r="K26" s="545"/>
      <c r="AF26" s="1633">
        <v>23</v>
      </c>
    </row>
    <row customHeight="1" ht="20.25">
      <c r="D27" s="1640"/>
      <c r="E27" s="1677" t="s">
        <v>883</v>
      </c>
      <c r="F27" s="1652" t="s">
        <v>884</v>
      </c>
      <c r="G27" s="1656" t="s">
        <v>704</v>
      </c>
      <c r="H27" s="1678"/>
      <c r="I27" s="1678"/>
      <c r="J27" s="291"/>
      <c r="K27" s="545"/>
      <c r="AF27" s="1633">
        <v>19</v>
      </c>
    </row>
    <row customHeight="1" ht="20.25">
      <c r="D28" s="1640"/>
      <c r="E28" s="1677" t="s">
        <v>885</v>
      </c>
      <c r="F28" s="1652" t="s">
        <v>886</v>
      </c>
      <c r="G28" s="1656" t="s">
        <v>704</v>
      </c>
      <c r="H28" s="1678"/>
      <c r="I28" s="1678"/>
      <c r="J28" s="291"/>
      <c r="K28" s="545"/>
      <c r="AF28" s="1633">
        <v>19</v>
      </c>
    </row>
    <row customHeight="1" ht="20.25">
      <c r="D29" s="1640"/>
      <c r="E29" s="1677" t="s">
        <v>887</v>
      </c>
      <c r="F29" s="956" t="s">
        <v>888</v>
      </c>
      <c r="G29" s="1656" t="s">
        <v>704</v>
      </c>
      <c r="H29" s="1678"/>
      <c r="I29" s="1678"/>
      <c r="J29" s="291"/>
      <c r="K29" s="545"/>
      <c r="AF29" s="1633">
        <v>19</v>
      </c>
    </row>
    <row customHeight="1" ht="20.25">
      <c r="D30" s="1640"/>
      <c r="E30" s="1677" t="s">
        <v>889</v>
      </c>
      <c r="F30" s="956" t="s">
        <v>890</v>
      </c>
      <c r="G30" s="1656" t="s">
        <v>704</v>
      </c>
      <c r="H30" s="1678"/>
      <c r="I30" s="1678"/>
      <c r="J30" s="291"/>
      <c r="K30" s="545"/>
      <c r="AF30" s="1633">
        <v>19</v>
      </c>
    </row>
    <row customHeight="1" ht="20.25">
      <c r="D31" s="1640"/>
      <c r="E31" s="1677" t="s">
        <v>891</v>
      </c>
      <c r="F31" s="956" t="s">
        <v>892</v>
      </c>
      <c r="G31" s="1656" t="s">
        <v>704</v>
      </c>
      <c r="H31" s="1678"/>
      <c r="I31" s="1678"/>
      <c r="J31" s="291"/>
      <c r="K31" s="545"/>
      <c r="AF31" s="1633">
        <v>19</v>
      </c>
    </row>
    <row s="1368" customFormat="1" customHeight="1" ht="36">
      <c r="A32" s="989"/>
      <c r="C32" s="1638"/>
      <c r="D32" s="1640"/>
      <c r="E32" s="1677" t="s">
        <v>893</v>
      </c>
      <c r="F32" s="956" t="s">
        <v>894</v>
      </c>
      <c r="G32" s="1646" t="s">
        <v>704</v>
      </c>
      <c r="H32" s="581">
        <f>SUM(H33:H34)</f>
        <v>0</v>
      </c>
      <c r="I32" s="581">
        <f>SUM(I33:I34)</f>
        <v>0</v>
      </c>
      <c r="J32" s="291" t="s">
        <v>895</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729</v>
      </c>
      <c r="G34" s="574"/>
      <c r="H34" s="575"/>
      <c r="I34" s="575"/>
      <c r="J34" s="303" t="s">
        <v>896</v>
      </c>
      <c r="K34" s="545"/>
      <c r="L34" s="1638"/>
      <c r="M34" s="1638"/>
      <c r="R34" s="1638"/>
      <c r="U34" s="546"/>
      <c r="AA34" s="1634"/>
      <c r="AB34" s="1634"/>
      <c r="AC34" s="1634"/>
      <c r="AD34" s="1634"/>
      <c r="AE34" s="1634"/>
      <c r="AF34" s="1162">
        <v>19</v>
      </c>
    </row>
    <row customHeight="1" ht="60">
      <c r="D35" s="1640"/>
      <c r="E35" s="1677" t="s">
        <v>897</v>
      </c>
      <c r="F35" s="956" t="s">
        <v>898</v>
      </c>
      <c r="G35" s="1656" t="s">
        <v>704</v>
      </c>
      <c r="H35" s="1678"/>
      <c r="I35" s="1678"/>
      <c r="J35" s="291" t="s">
        <v>899</v>
      </c>
      <c r="K35" s="545"/>
      <c r="AF35" s="1633">
        <v>57</v>
      </c>
    </row>
    <row s="1368" customFormat="1" customHeight="1" ht="24">
      <c r="A36" s="991" t="s">
        <v>730</v>
      </c>
      <c r="C36" s="1638"/>
      <c r="D36" s="1640"/>
      <c r="E36" s="1666" t="s">
        <v>94</v>
      </c>
      <c r="F36" s="709" t="s">
        <v>900</v>
      </c>
      <c r="G36" s="1645" t="s">
        <v>704</v>
      </c>
      <c r="H36" s="559"/>
      <c r="I36" s="559"/>
      <c r="J36" s="291" t="s">
        <v>901</v>
      </c>
      <c r="K36" s="545"/>
      <c r="L36" s="1638"/>
      <c r="M36" s="1638"/>
      <c r="R36" s="1638"/>
      <c r="U36" s="546"/>
      <c r="AA36" s="1634"/>
      <c r="AB36" s="1634"/>
      <c r="AC36" s="1634"/>
      <c r="AD36" s="1634"/>
      <c r="AE36" s="1634"/>
      <c r="AF36" s="1162">
        <v>23</v>
      </c>
    </row>
    <row s="1368" customFormat="1" customHeight="1" ht="36">
      <c r="A37" s="991"/>
      <c r="C37" s="1638"/>
      <c r="D37" s="1640"/>
      <c r="E37" s="1666" t="s">
        <v>477</v>
      </c>
      <c r="F37" s="956" t="s">
        <v>902</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95</v>
      </c>
      <c r="F38" s="709" t="s">
        <v>903</v>
      </c>
      <c r="G38" s="1645" t="s">
        <v>704</v>
      </c>
      <c r="H38" s="559"/>
      <c r="I38" s="559"/>
      <c r="J38" s="291" t="s">
        <v>904</v>
      </c>
      <c r="K38" s="545"/>
      <c r="L38" s="1638"/>
      <c r="M38" s="1638"/>
      <c r="R38" s="1638"/>
      <c r="U38" s="546"/>
      <c r="AA38" s="1634"/>
      <c r="AB38" s="1634"/>
      <c r="AC38" s="1634"/>
      <c r="AD38" s="1634"/>
      <c r="AE38" s="1634"/>
      <c r="AF38" s="1162">
        <v>19</v>
      </c>
    </row>
    <row s="1368" customFormat="1" customHeight="1" ht="24">
      <c r="A39" s="989"/>
      <c r="C39" s="1638"/>
      <c r="D39" s="577"/>
      <c r="E39" s="1666" t="s">
        <v>905</v>
      </c>
      <c r="F39" s="956" t="s">
        <v>906</v>
      </c>
      <c r="G39" s="1656" t="s">
        <v>704</v>
      </c>
      <c r="H39" s="559"/>
      <c r="I39" s="559"/>
      <c r="J39" s="291" t="s">
        <v>907</v>
      </c>
      <c r="K39" s="545"/>
      <c r="L39" s="1638"/>
      <c r="M39" s="1638"/>
      <c r="R39" s="1638"/>
      <c r="U39" s="546"/>
      <c r="AA39" s="1634"/>
      <c r="AB39" s="1634"/>
      <c r="AC39" s="1634"/>
      <c r="AD39" s="1634"/>
      <c r="AE39" s="1634"/>
      <c r="AF39" s="1162">
        <v>23</v>
      </c>
    </row>
    <row s="1368" customFormat="1" customHeight="1" ht="24">
      <c r="A40" s="989"/>
      <c r="C40" s="1638"/>
      <c r="D40" s="1640"/>
      <c r="E40" s="1666" t="s">
        <v>908</v>
      </c>
      <c r="F40" s="1652" t="s">
        <v>909</v>
      </c>
      <c r="G40" s="1645" t="s">
        <v>704</v>
      </c>
      <c r="H40" s="559"/>
      <c r="I40" s="559"/>
      <c r="J40" s="291" t="s">
        <v>910</v>
      </c>
      <c r="K40" s="545"/>
      <c r="L40" s="1638"/>
      <c r="M40" s="1638"/>
      <c r="R40" s="1638"/>
      <c r="U40" s="546"/>
      <c r="AA40" s="1634"/>
      <c r="AB40" s="1634"/>
      <c r="AC40" s="1634"/>
      <c r="AD40" s="1634"/>
      <c r="AE40" s="1634"/>
      <c r="AF40" s="1162">
        <v>23</v>
      </c>
    </row>
    <row s="1368" customFormat="1" customHeight="1" ht="24">
      <c r="A41" s="989"/>
      <c r="C41" s="1638"/>
      <c r="D41" s="1640"/>
      <c r="E41" s="1666" t="s">
        <v>911</v>
      </c>
      <c r="F41" s="1652" t="s">
        <v>912</v>
      </c>
      <c r="G41" s="1645" t="s">
        <v>704</v>
      </c>
      <c r="H41" s="559"/>
      <c r="I41" s="559"/>
      <c r="J41" s="291" t="s">
        <v>913</v>
      </c>
      <c r="K41" s="545"/>
      <c r="L41" s="1638"/>
      <c r="M41" s="1638"/>
      <c r="R41" s="1638"/>
      <c r="U41" s="546"/>
      <c r="AA41" s="1634"/>
      <c r="AB41" s="1634"/>
      <c r="AC41" s="1634"/>
      <c r="AD41" s="1634"/>
      <c r="AE41" s="1634"/>
      <c r="AF41" s="1162">
        <v>23</v>
      </c>
    </row>
    <row s="1368" customFormat="1" customHeight="1" ht="24">
      <c r="A42" s="989"/>
      <c r="C42" s="1638"/>
      <c r="D42" s="1640"/>
      <c r="E42" s="1666" t="s">
        <v>914</v>
      </c>
      <c r="F42" s="1652" t="s">
        <v>915</v>
      </c>
      <c r="G42" s="1645" t="s">
        <v>704</v>
      </c>
      <c r="H42" s="559"/>
      <c r="I42" s="559"/>
      <c r="J42" s="291" t="s">
        <v>916</v>
      </c>
      <c r="K42" s="545"/>
      <c r="L42" s="1638"/>
      <c r="M42" s="1638"/>
      <c r="R42" s="1638"/>
      <c r="U42" s="546"/>
      <c r="AA42" s="1634"/>
      <c r="AB42" s="1634"/>
      <c r="AC42" s="1634"/>
      <c r="AD42" s="1634"/>
      <c r="AE42" s="1634"/>
      <c r="AF42" s="1162">
        <v>23</v>
      </c>
    </row>
    <row s="1368" customFormat="1" customHeight="1" ht="36">
      <c r="A43" s="989"/>
      <c r="C43" s="1638" t="s">
        <v>740</v>
      </c>
      <c r="D43" s="1640"/>
      <c r="E43" s="1666" t="s">
        <v>120</v>
      </c>
      <c r="F43" s="709" t="s">
        <v>781</v>
      </c>
      <c r="G43" s="1648" t="s">
        <v>917</v>
      </c>
      <c r="H43" s="403"/>
      <c r="I43" s="403"/>
      <c r="J43" s="291" t="s">
        <v>918</v>
      </c>
      <c r="K43" s="545"/>
      <c r="L43" s="1638"/>
      <c r="M43" s="1638"/>
      <c r="R43" s="1638"/>
      <c r="U43" s="546"/>
      <c r="AA43" s="1634"/>
      <c r="AB43" s="1634"/>
      <c r="AC43" s="1634"/>
      <c r="AD43" s="1634"/>
      <c r="AE43" s="1634"/>
      <c r="AF43" s="1162">
        <v>34</v>
      </c>
    </row>
    <row s="1368" customFormat="1" customHeight="1" ht="36">
      <c r="A44" s="989"/>
      <c r="C44" s="1638"/>
      <c r="D44" s="1640"/>
      <c r="E44" s="1666" t="s">
        <v>96</v>
      </c>
      <c r="F44" s="709" t="s">
        <v>919</v>
      </c>
      <c r="G44" s="1645" t="s">
        <v>920</v>
      </c>
      <c r="H44" s="547"/>
      <c r="I44" s="547"/>
      <c r="J44" s="291" t="s">
        <v>921</v>
      </c>
      <c r="K44" s="545"/>
      <c r="L44" s="1638"/>
      <c r="M44" s="1638"/>
      <c r="R44" s="1638"/>
      <c r="U44" s="546"/>
      <c r="AA44" s="1634"/>
      <c r="AB44" s="1634"/>
      <c r="AC44" s="1634"/>
      <c r="AD44" s="1634"/>
      <c r="AE44" s="1634"/>
      <c r="AF44" s="1162">
        <v>34</v>
      </c>
    </row>
    <row s="1368" customFormat="1" customHeight="1" ht="24">
      <c r="A45" s="989"/>
      <c r="C45" s="1638"/>
      <c r="D45" s="1640"/>
      <c r="E45" s="1666" t="s">
        <v>97</v>
      </c>
      <c r="F45" s="709" t="s">
        <v>922</v>
      </c>
      <c r="G45" s="1656" t="s">
        <v>923</v>
      </c>
      <c r="H45" s="547"/>
      <c r="I45" s="547"/>
      <c r="J45" s="291" t="s">
        <v>924</v>
      </c>
      <c r="K45" s="545"/>
      <c r="L45" s="1638"/>
      <c r="M45" s="1638"/>
      <c r="R45" s="1638"/>
      <c r="U45" s="546"/>
      <c r="AA45" s="1634"/>
      <c r="AB45" s="1634"/>
      <c r="AC45" s="1634"/>
      <c r="AD45" s="1634"/>
      <c r="AE45" s="1634"/>
      <c r="AF45" s="1162">
        <v>23</v>
      </c>
    </row>
    <row s="1368" customFormat="1" customHeight="1" ht="20.25">
      <c r="A46" s="989"/>
      <c r="C46" s="1638"/>
      <c r="D46" s="1640"/>
      <c r="E46" s="1666" t="s">
        <v>133</v>
      </c>
      <c r="F46" s="709" t="s">
        <v>925</v>
      </c>
      <c r="G46" s="1645" t="s">
        <v>742</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86</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8BE7B-0DE5-786D-57E7-0.88DEF21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704</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926</v>
      </c>
      <c r="F6" s="2250"/>
      <c r="G6" s="2250"/>
      <c r="H6" s="2250"/>
      <c r="I6" s="2250"/>
      <c r="J6" s="558"/>
      <c r="AF6" s="1633">
        <v>32</v>
      </c>
    </row>
    <row customHeight="1" ht="25.5">
      <c r="E7" s="2251" t="str">
        <f>IF(org=0,"Не определено",org)</f>
        <v>ООО "СамРЭК-Эксплуатация"</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199</v>
      </c>
      <c r="AF9" s="1638">
        <v>1</v>
      </c>
    </row>
    <row customHeight="1" ht="11.25">
      <c r="E10" s="713"/>
      <c r="F10" s="2369" t="s">
        <v>190</v>
      </c>
      <c r="G10" s="2370"/>
      <c r="H10" s="1661" t="str">
        <f>IF(H9="","",INDEX(DIFFERENTIATION_UNMERGE_VD,MATCH(H9,DIFFERENTIATION_ID_DIFF,0)))</f>
        <v/>
      </c>
      <c r="I10" s="1661">
        <f>IF(I9="","",INDEX(DIFFERENTIATION_UNMERGE_VD,MATCH(I9,DIFFERENTIATION_ID_DIFF,0)))</f>
        <v>0</v>
      </c>
      <c r="J10" s="2129"/>
      <c r="AF10" s="1633">
        <v>11</v>
      </c>
    </row>
    <row customHeight="1" ht="11.25">
      <c r="E11" s="713"/>
      <c r="F11" s="2369" t="s">
        <v>716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717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453</v>
      </c>
      <c r="F13" s="2372"/>
      <c r="G13" s="2372"/>
      <c r="H13" s="1658"/>
      <c r="I13" s="1658"/>
      <c r="J13" s="2129"/>
      <c r="AF13" s="1633">
        <v>11</v>
      </c>
    </row>
    <row customHeight="1" ht="24">
      <c r="E14" s="1659" t="s">
        <v>92</v>
      </c>
      <c r="F14" s="1662" t="s">
        <v>455</v>
      </c>
      <c r="G14" s="1662" t="s">
        <v>718</v>
      </c>
      <c r="H14" s="1662" t="s">
        <v>456</v>
      </c>
      <c r="I14" s="1662" t="s">
        <v>456</v>
      </c>
      <c r="J14" s="2129"/>
      <c r="AF14" s="1633">
        <v>23</v>
      </c>
    </row>
    <row customHeight="1" ht="20.25">
      <c r="D15" s="1640"/>
      <c r="E15" s="1632" t="s">
        <v>194</v>
      </c>
      <c r="F15" s="709" t="s">
        <v>927</v>
      </c>
      <c r="G15" s="1659" t="s">
        <v>704</v>
      </c>
      <c r="H15" s="559"/>
      <c r="I15" s="559"/>
      <c r="J15" s="291" t="s">
        <v>928</v>
      </c>
      <c r="K15" s="545" t="s">
        <v>782</v>
      </c>
      <c r="AF15" s="1633">
        <v>19</v>
      </c>
    </row>
    <row customHeight="1" ht="24">
      <c r="D16" s="1640"/>
      <c r="E16" s="1632" t="s">
        <v>106</v>
      </c>
      <c r="F16" s="1667" t="s">
        <v>929</v>
      </c>
      <c r="G16" s="1659" t="s">
        <v>704</v>
      </c>
      <c r="H16" s="560">
        <f>SUM(H17,H20:H27)</f>
        <v>0</v>
      </c>
      <c r="I16" s="560">
        <f>SUM(I17,I20:I27)</f>
        <v>0</v>
      </c>
      <c r="J16" s="291" t="s">
        <v>930</v>
      </c>
      <c r="K16" s="545" t="s">
        <v>782</v>
      </c>
      <c r="AF16" s="1633">
        <v>23</v>
      </c>
    </row>
    <row customHeight="1" ht="36">
      <c r="D17" s="1640"/>
      <c r="E17" s="1666" t="s">
        <v>860</v>
      </c>
      <c r="F17" s="1669" t="s">
        <v>931</v>
      </c>
      <c r="G17" s="1656" t="s">
        <v>704</v>
      </c>
      <c r="H17" s="559"/>
      <c r="I17" s="559"/>
      <c r="J17" s="291" t="s">
        <v>932</v>
      </c>
      <c r="K17" s="545"/>
      <c r="AF17" s="1633">
        <v>34</v>
      </c>
    </row>
    <row customHeight="1" ht="20.25">
      <c r="D18" s="1640"/>
      <c r="E18" s="1666" t="s">
        <v>863</v>
      </c>
      <c r="F18" s="1670" t="s">
        <v>933</v>
      </c>
      <c r="G18" s="1656" t="s">
        <v>704</v>
      </c>
      <c r="H18" s="559"/>
      <c r="I18" s="559"/>
      <c r="J18" s="291"/>
      <c r="K18" s="545"/>
      <c r="AF18" s="1633">
        <v>19</v>
      </c>
    </row>
    <row customHeight="1" ht="24">
      <c r="D19" s="1640"/>
      <c r="E19" s="1666" t="s">
        <v>866</v>
      </c>
      <c r="F19" s="1670" t="s">
        <v>934</v>
      </c>
      <c r="G19" s="1656" t="s">
        <v>704</v>
      </c>
      <c r="H19" s="559"/>
      <c r="I19" s="559"/>
      <c r="J19" s="291"/>
      <c r="K19" s="545"/>
      <c r="AF19" s="1633">
        <v>23</v>
      </c>
    </row>
    <row customHeight="1" ht="36">
      <c r="D20" s="1640"/>
      <c r="E20" s="1666" t="s">
        <v>460</v>
      </c>
      <c r="F20" s="1669" t="s">
        <v>935</v>
      </c>
      <c r="G20" s="1656" t="s">
        <v>704</v>
      </c>
      <c r="H20" s="559"/>
      <c r="I20" s="559"/>
      <c r="J20" s="291"/>
      <c r="K20" s="545"/>
      <c r="AF20" s="1633">
        <v>34</v>
      </c>
    </row>
    <row customHeight="1" ht="48">
      <c r="D21" s="1640"/>
      <c r="E21" s="1666" t="s">
        <v>463</v>
      </c>
      <c r="F21" s="1669" t="s">
        <v>936</v>
      </c>
      <c r="G21" s="1656" t="s">
        <v>704</v>
      </c>
      <c r="H21" s="559"/>
      <c r="I21" s="559"/>
      <c r="J21" s="291"/>
      <c r="K21" s="545"/>
      <c r="AF21" s="1633">
        <v>46</v>
      </c>
    </row>
    <row customHeight="1" ht="60">
      <c r="D22" s="1640"/>
      <c r="E22" s="1666" t="s">
        <v>880</v>
      </c>
      <c r="F22" s="1669" t="s">
        <v>937</v>
      </c>
      <c r="G22" s="1656" t="s">
        <v>704</v>
      </c>
      <c r="H22" s="559"/>
      <c r="I22" s="559"/>
      <c r="J22" s="291"/>
      <c r="K22" s="545"/>
      <c r="AF22" s="1633">
        <v>57</v>
      </c>
    </row>
    <row customHeight="1" ht="36">
      <c r="D23" s="1640"/>
      <c r="E23" s="1666" t="s">
        <v>887</v>
      </c>
      <c r="F23" s="1669" t="s">
        <v>938</v>
      </c>
      <c r="G23" s="1656" t="s">
        <v>704</v>
      </c>
      <c r="H23" s="559"/>
      <c r="I23" s="559"/>
      <c r="J23" s="291"/>
      <c r="K23" s="545"/>
      <c r="AF23" s="1633">
        <v>34</v>
      </c>
    </row>
    <row customHeight="1" ht="36">
      <c r="D24" s="1640"/>
      <c r="E24" s="1666" t="s">
        <v>889</v>
      </c>
      <c r="F24" s="1669" t="s">
        <v>939</v>
      </c>
      <c r="G24" s="1656" t="s">
        <v>704</v>
      </c>
      <c r="H24" s="559"/>
      <c r="I24" s="559"/>
      <c r="J24" s="291"/>
      <c r="K24" s="545"/>
      <c r="AF24" s="1633">
        <v>34</v>
      </c>
    </row>
    <row customHeight="1" ht="24">
      <c r="D25" s="1640"/>
      <c r="E25" s="1666" t="s">
        <v>891</v>
      </c>
      <c r="F25" s="1669" t="s">
        <v>940</v>
      </c>
      <c r="G25" s="1656" t="s">
        <v>704</v>
      </c>
      <c r="H25" s="559"/>
      <c r="I25" s="559"/>
      <c r="J25" s="291"/>
      <c r="K25" s="545"/>
      <c r="AF25" s="1633">
        <v>23</v>
      </c>
    </row>
    <row customHeight="1" ht="76.5">
      <c r="D26" s="1640"/>
      <c r="E26" s="1666" t="s">
        <v>893</v>
      </c>
      <c r="F26" s="1669" t="s">
        <v>941</v>
      </c>
      <c r="G26" s="1656" t="s">
        <v>704</v>
      </c>
      <c r="H26" s="559"/>
      <c r="I26" s="559"/>
      <c r="J26" s="291"/>
      <c r="K26" s="545"/>
      <c r="AF26" s="1633">
        <v>73</v>
      </c>
    </row>
    <row s="1368" customFormat="1" customHeight="1" ht="36">
      <c r="A27" s="989"/>
      <c r="C27" s="1638"/>
      <c r="D27" s="1640"/>
      <c r="E27" s="1631" t="s">
        <v>897</v>
      </c>
      <c r="F27" s="1630" t="s">
        <v>942</v>
      </c>
      <c r="G27" s="1657" t="s">
        <v>704</v>
      </c>
      <c r="H27" s="581">
        <f>SUM(H28:H29)</f>
        <v>0</v>
      </c>
      <c r="I27" s="581">
        <f>SUM(I28:I29)</f>
        <v>0</v>
      </c>
      <c r="J27" s="291" t="s">
        <v>895</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729</v>
      </c>
      <c r="G29" s="574"/>
      <c r="H29" s="575"/>
      <c r="I29" s="575"/>
      <c r="J29" s="303" t="s">
        <v>896</v>
      </c>
      <c r="K29" s="545"/>
      <c r="L29" s="1638"/>
      <c r="M29" s="1638"/>
      <c r="R29" s="1638"/>
      <c r="U29" s="546"/>
      <c r="AA29" s="1634"/>
      <c r="AB29" s="1634"/>
      <c r="AC29" s="1634"/>
      <c r="AD29" s="1634"/>
      <c r="AE29" s="1634"/>
      <c r="AF29" s="1162">
        <v>19</v>
      </c>
    </row>
    <row s="1368" customFormat="1" customHeight="1" ht="24">
      <c r="A30" s="989"/>
      <c r="C30" s="1638"/>
      <c r="D30" s="1640"/>
      <c r="E30" s="1666" t="s">
        <v>94</v>
      </c>
      <c r="F30" s="1663" t="s">
        <v>943</v>
      </c>
      <c r="G30" s="1656" t="s">
        <v>704</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95</v>
      </c>
      <c r="F31" s="1663" t="s">
        <v>944</v>
      </c>
      <c r="G31" s="1656" t="s">
        <v>704</v>
      </c>
      <c r="H31" s="559"/>
      <c r="I31" s="559"/>
      <c r="J31" s="291" t="s">
        <v>945</v>
      </c>
      <c r="K31" s="545"/>
      <c r="L31" s="1638"/>
      <c r="M31" s="1638"/>
      <c r="R31" s="1638"/>
      <c r="U31" s="546"/>
      <c r="AA31" s="1634"/>
      <c r="AB31" s="1634"/>
      <c r="AC31" s="1634"/>
      <c r="AD31" s="1634"/>
      <c r="AE31" s="1634"/>
      <c r="AF31" s="1162">
        <v>34</v>
      </c>
    </row>
    <row s="1368" customFormat="1" customHeight="1" ht="24">
      <c r="A32" s="989"/>
      <c r="C32" s="1638"/>
      <c r="D32" s="1640"/>
      <c r="E32" s="1666" t="s">
        <v>905</v>
      </c>
      <c r="F32" s="692" t="s">
        <v>909</v>
      </c>
      <c r="G32" s="1656" t="s">
        <v>704</v>
      </c>
      <c r="H32" s="559"/>
      <c r="I32" s="559"/>
      <c r="J32" s="291" t="s">
        <v>946</v>
      </c>
      <c r="K32" s="545"/>
      <c r="L32" s="1638"/>
      <c r="M32" s="1638"/>
      <c r="R32" s="1638"/>
      <c r="U32" s="546"/>
      <c r="AA32" s="1634"/>
      <c r="AB32" s="1634"/>
      <c r="AC32" s="1634"/>
      <c r="AD32" s="1634"/>
      <c r="AE32" s="1634"/>
      <c r="AF32" s="1162">
        <v>23</v>
      </c>
    </row>
    <row s="1368" customFormat="1" customHeight="1" ht="24">
      <c r="A33" s="989"/>
      <c r="C33" s="1638"/>
      <c r="D33" s="1640"/>
      <c r="E33" s="1666" t="s">
        <v>947</v>
      </c>
      <c r="F33" s="692" t="s">
        <v>948</v>
      </c>
      <c r="G33" s="1656" t="s">
        <v>704</v>
      </c>
      <c r="H33" s="559"/>
      <c r="I33" s="559"/>
      <c r="J33" s="291" t="s">
        <v>949</v>
      </c>
      <c r="K33" s="545"/>
      <c r="L33" s="1638"/>
      <c r="M33" s="1638"/>
      <c r="R33" s="1638"/>
      <c r="U33" s="546"/>
      <c r="AA33" s="1634"/>
      <c r="AB33" s="1634"/>
      <c r="AC33" s="1634"/>
      <c r="AD33" s="1634"/>
      <c r="AE33" s="1634"/>
      <c r="AF33" s="1162">
        <v>23</v>
      </c>
    </row>
    <row s="1368" customFormat="1" customHeight="1" ht="24">
      <c r="A34" s="989"/>
      <c r="C34" s="1638"/>
      <c r="D34" s="1640"/>
      <c r="E34" s="1666" t="s">
        <v>950</v>
      </c>
      <c r="F34" s="692" t="s">
        <v>915</v>
      </c>
      <c r="G34" s="1656" t="s">
        <v>704</v>
      </c>
      <c r="H34" s="559"/>
      <c r="I34" s="559"/>
      <c r="J34" s="291" t="s">
        <v>951</v>
      </c>
      <c r="K34" s="545"/>
      <c r="L34" s="1638"/>
      <c r="M34" s="1638"/>
      <c r="R34" s="1638"/>
      <c r="U34" s="546"/>
      <c r="AA34" s="1634"/>
      <c r="AB34" s="1634"/>
      <c r="AC34" s="1634"/>
      <c r="AD34" s="1634"/>
      <c r="AE34" s="1634"/>
      <c r="AF34" s="1162">
        <v>23</v>
      </c>
    </row>
    <row s="1368" customFormat="1" customHeight="1" ht="36">
      <c r="A35" s="989"/>
      <c r="C35" s="1638" t="s">
        <v>740</v>
      </c>
      <c r="D35" s="1640"/>
      <c r="E35" s="1666" t="s">
        <v>120</v>
      </c>
      <c r="F35" s="1663" t="s">
        <v>781</v>
      </c>
      <c r="G35" s="1659" t="s">
        <v>459</v>
      </c>
      <c r="H35" s="403"/>
      <c r="I35" s="403"/>
      <c r="J35" s="291" t="s">
        <v>952</v>
      </c>
      <c r="K35" s="545"/>
      <c r="L35" s="1638"/>
      <c r="M35" s="1638"/>
      <c r="R35" s="1638"/>
      <c r="U35" s="546"/>
      <c r="AA35" s="1634"/>
      <c r="AB35" s="1634"/>
      <c r="AC35" s="1634"/>
      <c r="AD35" s="1634"/>
      <c r="AE35" s="1634"/>
      <c r="AF35" s="1162">
        <v>34</v>
      </c>
    </row>
    <row s="1368" customFormat="1" customHeight="1" ht="36">
      <c r="A36" s="989"/>
      <c r="C36" s="1638"/>
      <c r="D36" s="1640"/>
      <c r="E36" s="1666" t="s">
        <v>96</v>
      </c>
      <c r="F36" s="1663" t="s">
        <v>953</v>
      </c>
      <c r="G36" s="1656" t="s">
        <v>920</v>
      </c>
      <c r="H36" s="547"/>
      <c r="I36" s="547"/>
      <c r="J36" s="291" t="s">
        <v>921</v>
      </c>
      <c r="K36" s="545"/>
      <c r="L36" s="1638"/>
      <c r="M36" s="1638"/>
      <c r="R36" s="1638"/>
      <c r="U36" s="546"/>
      <c r="AA36" s="1634"/>
      <c r="AB36" s="1634"/>
      <c r="AC36" s="1634"/>
      <c r="AD36" s="1634"/>
      <c r="AE36" s="1634"/>
      <c r="AF36" s="1162">
        <v>34</v>
      </c>
    </row>
    <row s="1368" customFormat="1" customHeight="1" ht="24">
      <c r="A37" s="989"/>
      <c r="C37" s="1638"/>
      <c r="D37" s="1640"/>
      <c r="E37" s="1666" t="s">
        <v>97</v>
      </c>
      <c r="F37" s="1663" t="s">
        <v>954</v>
      </c>
      <c r="G37" s="1656" t="s">
        <v>923</v>
      </c>
      <c r="H37" s="547"/>
      <c r="I37" s="547"/>
      <c r="J37" s="291" t="s">
        <v>924</v>
      </c>
      <c r="K37" s="545"/>
      <c r="L37" s="1638"/>
      <c r="M37" s="1638"/>
      <c r="R37" s="1638"/>
      <c r="U37" s="546"/>
      <c r="AA37" s="1634"/>
      <c r="AB37" s="1634"/>
      <c r="AC37" s="1634"/>
      <c r="AD37" s="1634"/>
      <c r="AE37" s="1634"/>
      <c r="AF37" s="1162">
        <v>23</v>
      </c>
    </row>
    <row customHeight="1" ht="11.25">
      <c r="D38" s="1640"/>
      <c r="AF38" s="1633">
        <v>11</v>
      </c>
    </row>
    <row customHeight="1" ht="27">
      <c r="D39" s="1640"/>
      <c r="E39" s="1255" t="s">
        <v>955</v>
      </c>
      <c r="F39" s="2287" t="s">
        <v>956</v>
      </c>
      <c r="G39" s="2287"/>
      <c r="H39" s="371"/>
      <c r="I39" s="371"/>
      <c r="J39" s="371"/>
      <c r="AF39" s="1633">
        <v>26</v>
      </c>
    </row>
    <row s="1643" customFormat="1" customHeight="1" ht="39.75">
      <c r="A40" s="989"/>
      <c r="B40" s="1638"/>
      <c r="C40" s="1638"/>
      <c r="D40" s="353"/>
      <c r="F40" s="2287" t="s">
        <v>957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86</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FF1D3-02D8-C28B-660D-0.25C0FD2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"СамРЭК-Эксплуатация"</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199</v>
      </c>
      <c r="J6" s="1024"/>
      <c r="X6" s="507">
        <v>1</v>
      </c>
    </row>
    <row customHeight="1" ht="11.25">
      <c r="D7" s="713"/>
      <c r="E7" s="2369" t="s">
        <v>190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25">
      <c r="A8" s="706"/>
      <c r="D8" s="713"/>
      <c r="E8" s="2369" t="s">
        <v>716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25">
      <c r="A9" s="706"/>
      <c r="D9" s="713"/>
      <c r="E9" s="2369" t="s">
        <v>717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453</v>
      </c>
      <c r="E10" s="2104"/>
      <c r="F10" s="2104"/>
      <c r="G10" s="2104"/>
      <c r="H10" s="2104"/>
      <c r="I10" s="2104"/>
      <c r="J10" s="2105"/>
      <c r="K10" s="2201"/>
      <c r="L10" s="511"/>
      <c r="X10" s="760">
        <v>11</v>
      </c>
    </row>
    <row s="1637" customFormat="1" customHeight="1" ht="24">
      <c r="A11" s="2387"/>
      <c r="B11" s="2387"/>
      <c r="C11" s="659"/>
      <c r="D11" s="705" t="s">
        <v>92</v>
      </c>
      <c r="E11" s="707" t="s">
        <v>958</v>
      </c>
      <c r="F11" s="707" t="s">
        <v>718</v>
      </c>
      <c r="G11" s="467" t="s">
        <v>456</v>
      </c>
      <c r="H11" s="467" t="s">
        <v>543</v>
      </c>
      <c r="I11" s="809" t="s">
        <v>456</v>
      </c>
      <c r="J11" s="810" t="s">
        <v>543</v>
      </c>
      <c r="K11" s="2234"/>
      <c r="L11" s="660"/>
      <c r="X11" s="511">
        <v>23</v>
      </c>
    </row>
    <row s="1644" customFormat="1" customHeight="1" ht="10.5">
      <c r="A12" s="954"/>
      <c r="D12" s="1027" t="s">
        <v>194</v>
      </c>
      <c r="E12" s="1027" t="s">
        <v>106</v>
      </c>
      <c r="F12" s="1027" t="s">
        <v>94</v>
      </c>
      <c r="G12" s="1028" t="str">
        <f>G1&amp;".1"</f>
        <v>4.1</v>
      </c>
      <c r="H12" s="1028" t="str">
        <f>G1&amp;".2"</f>
        <v>4.2</v>
      </c>
      <c r="I12" s="1028" t="str">
        <f>I1&amp;".1"</f>
        <v>4.1</v>
      </c>
      <c r="J12" s="1028" t="str">
        <f>I1&amp;".2"</f>
        <v>4.2</v>
      </c>
      <c r="K12" s="1028"/>
      <c r="X12" s="513">
        <v>10</v>
      </c>
    </row>
    <row customHeight="1" ht="22.5">
      <c r="A13" s="2394" t="s">
        <v>959</v>
      </c>
      <c r="D13" s="955" t="s">
        <v>194</v>
      </c>
      <c r="E13" s="281" t="s">
        <v>960</v>
      </c>
      <c r="F13" s="662" t="s">
        <v>961</v>
      </c>
      <c r="G13" s="559"/>
      <c r="H13" s="663"/>
      <c r="I13" s="559"/>
      <c r="J13" s="663"/>
      <c r="K13" s="291" t="s">
        <v>962</v>
      </c>
      <c r="L13" s="722"/>
      <c r="X13" s="507">
        <v>0</v>
      </c>
    </row>
    <row customHeight="1" ht="22.5">
      <c r="A14" s="2394"/>
      <c r="D14" s="541" t="s">
        <v>106</v>
      </c>
      <c r="E14" s="281" t="s">
        <v>963</v>
      </c>
      <c r="F14" s="662" t="s">
        <v>964</v>
      </c>
      <c r="G14" s="559"/>
      <c r="H14" s="664"/>
      <c r="I14" s="559"/>
      <c r="J14" s="664"/>
      <c r="K14" s="291" t="s">
        <v>965</v>
      </c>
      <c r="L14" s="722"/>
      <c r="X14" s="507">
        <v>0</v>
      </c>
    </row>
    <row s="1637" customFormat="1" customHeight="1" ht="78.75">
      <c r="A15" s="2394"/>
      <c r="B15" s="513"/>
      <c r="D15" s="955" t="s">
        <v>94</v>
      </c>
      <c r="E15" s="709" t="s">
        <v>966</v>
      </c>
      <c r="F15" s="952" t="s">
        <v>459</v>
      </c>
      <c r="G15" s="952" t="s">
        <v>459</v>
      </c>
      <c r="H15" s="108"/>
      <c r="I15" s="952" t="s">
        <v>459</v>
      </c>
      <c r="J15" s="108"/>
      <c r="K15" s="291" t="s">
        <v>967</v>
      </c>
      <c r="L15" s="722"/>
      <c r="X15" s="760">
        <v>0</v>
      </c>
    </row>
    <row s="1637" customFormat="1" customHeight="1" ht="22.5">
      <c r="A16" s="2394"/>
      <c r="B16" s="513"/>
      <c r="D16" s="955" t="s">
        <v>477</v>
      </c>
      <c r="E16" s="956" t="s">
        <v>968</v>
      </c>
      <c r="F16" s="952" t="s">
        <v>969</v>
      </c>
      <c r="G16" s="819"/>
      <c r="H16" s="108"/>
      <c r="I16" s="819"/>
      <c r="J16" s="108"/>
      <c r="K16" s="291"/>
      <c r="L16" s="722"/>
      <c r="X16" s="760">
        <v>0</v>
      </c>
    </row>
    <row s="1637" customFormat="1" customHeight="1" ht="22.5">
      <c r="A17" s="2394"/>
      <c r="B17" s="513"/>
      <c r="D17" s="955" t="s">
        <v>485</v>
      </c>
      <c r="E17" s="956" t="s">
        <v>970</v>
      </c>
      <c r="F17" s="952" t="s">
        <v>971</v>
      </c>
      <c r="G17" s="819"/>
      <c r="H17" s="108"/>
      <c r="I17" s="819"/>
      <c r="J17" s="108"/>
      <c r="K17" s="291"/>
      <c r="L17" s="722"/>
      <c r="X17" s="760">
        <v>0</v>
      </c>
    </row>
    <row s="1637" customFormat="1" customHeight="1" ht="33.75">
      <c r="A18" s="2394"/>
      <c r="B18" s="513"/>
      <c r="D18" s="955" t="s">
        <v>487</v>
      </c>
      <c r="E18" s="956" t="s">
        <v>972</v>
      </c>
      <c r="F18" s="952" t="s">
        <v>723</v>
      </c>
      <c r="G18" s="682"/>
      <c r="H18" s="108"/>
      <c r="I18" s="682"/>
      <c r="J18" s="108"/>
      <c r="K18" s="291"/>
      <c r="L18" s="722"/>
      <c r="X18" s="760">
        <v>0</v>
      </c>
    </row>
    <row customHeight="1" ht="101.25">
      <c r="A19" s="2394"/>
      <c r="D19" s="955" t="s">
        <v>95</v>
      </c>
      <c r="E19" s="281" t="s">
        <v>973</v>
      </c>
      <c r="F19" s="662" t="s">
        <v>698</v>
      </c>
      <c r="G19" s="665"/>
      <c r="H19" s="664"/>
      <c r="I19" s="957"/>
      <c r="J19" s="664"/>
      <c r="K19" s="291" t="s">
        <v>974</v>
      </c>
      <c r="L19" s="722"/>
      <c r="X19" s="507">
        <v>0</v>
      </c>
    </row>
    <row s="1637" customFormat="1" customHeight="1" ht="18.75">
      <c r="A20" s="2394"/>
      <c r="C20" s="958"/>
      <c r="D20" s="955" t="s">
        <v>905</v>
      </c>
      <c r="E20" s="956" t="s">
        <v>975</v>
      </c>
      <c r="F20" s="952" t="s">
        <v>459</v>
      </c>
      <c r="G20" s="952" t="s">
        <v>459</v>
      </c>
      <c r="H20" s="951" t="s">
        <v>459</v>
      </c>
      <c r="I20" s="952" t="s">
        <v>459</v>
      </c>
      <c r="J20" s="951" t="s">
        <v>459</v>
      </c>
      <c r="K20" s="950"/>
      <c r="L20" s="722"/>
      <c r="W20" s="677"/>
      <c r="X20" s="760">
        <v>0</v>
      </c>
    </row>
    <row s="1637" customFormat="1" customHeight="1" ht="33.75">
      <c r="A21" s="2394"/>
      <c r="C21" s="958"/>
      <c r="D21" s="955" t="s">
        <v>908</v>
      </c>
      <c r="E21" s="578" t="s">
        <v>976</v>
      </c>
      <c r="F21" s="952" t="s">
        <v>977</v>
      </c>
      <c r="G21" s="682"/>
      <c r="H21" s="108"/>
      <c r="I21" s="682"/>
      <c r="J21" s="108"/>
      <c r="K21" s="950"/>
      <c r="L21" s="722"/>
      <c r="W21" s="677"/>
      <c r="X21" s="760">
        <v>0</v>
      </c>
    </row>
    <row s="1637" customFormat="1" customHeight="1" ht="33.75">
      <c r="A22" s="2394"/>
      <c r="C22" s="958"/>
      <c r="D22" s="955" t="s">
        <v>911</v>
      </c>
      <c r="E22" s="578" t="s">
        <v>978</v>
      </c>
      <c r="F22" s="952" t="s">
        <v>979</v>
      </c>
      <c r="G22" s="682"/>
      <c r="H22" s="108"/>
      <c r="I22" s="682"/>
      <c r="J22" s="108"/>
      <c r="K22" s="950"/>
      <c r="L22" s="722"/>
      <c r="W22" s="677"/>
      <c r="X22" s="760">
        <v>0</v>
      </c>
    </row>
    <row s="1637" customFormat="1" customHeight="1" ht="22.5">
      <c r="A23" s="2394"/>
      <c r="C23" s="958"/>
      <c r="D23" s="955" t="s">
        <v>947</v>
      </c>
      <c r="E23" s="956" t="s">
        <v>980</v>
      </c>
      <c r="F23" s="952" t="s">
        <v>459</v>
      </c>
      <c r="G23" s="952" t="s">
        <v>459</v>
      </c>
      <c r="H23" s="951" t="s">
        <v>459</v>
      </c>
      <c r="I23" s="952" t="s">
        <v>459</v>
      </c>
      <c r="J23" s="951" t="s">
        <v>459</v>
      </c>
      <c r="K23" s="950"/>
      <c r="L23" s="722"/>
      <c r="W23" s="677"/>
      <c r="X23" s="760">
        <v>0</v>
      </c>
    </row>
    <row s="1637" customFormat="1" customHeight="1" ht="22.5">
      <c r="A24" s="2394"/>
      <c r="C24" s="958"/>
      <c r="D24" s="955" t="s">
        <v>981</v>
      </c>
      <c r="E24" s="578" t="s">
        <v>982</v>
      </c>
      <c r="F24" s="952" t="s">
        <v>983</v>
      </c>
      <c r="G24" s="682"/>
      <c r="H24" s="688"/>
      <c r="I24" s="682"/>
      <c r="J24" s="688"/>
      <c r="K24" s="950"/>
      <c r="L24" s="722"/>
      <c r="W24" s="677"/>
      <c r="X24" s="760">
        <v>0</v>
      </c>
    </row>
    <row s="1637" customFormat="1" customHeight="1" ht="22.5">
      <c r="A25" s="2394"/>
      <c r="C25" s="958"/>
      <c r="D25" s="955" t="s">
        <v>984</v>
      </c>
      <c r="E25" s="578" t="s">
        <v>985</v>
      </c>
      <c r="F25" s="952" t="s">
        <v>459</v>
      </c>
      <c r="G25" s="952" t="s">
        <v>459</v>
      </c>
      <c r="H25" s="951" t="s">
        <v>459</v>
      </c>
      <c r="I25" s="952" t="s">
        <v>459</v>
      </c>
      <c r="J25" s="951" t="s">
        <v>459</v>
      </c>
      <c r="K25" s="950"/>
      <c r="L25" s="722"/>
      <c r="W25" s="677"/>
      <c r="X25" s="760">
        <v>0</v>
      </c>
    </row>
    <row s="1637" customFormat="1" customHeight="1" ht="18.75">
      <c r="A26" s="2394"/>
      <c r="C26" s="958"/>
      <c r="D26" s="955" t="s">
        <v>986</v>
      </c>
      <c r="E26" s="555" t="s">
        <v>987</v>
      </c>
      <c r="F26" s="952" t="s">
        <v>988</v>
      </c>
      <c r="G26" s="682"/>
      <c r="H26" s="688"/>
      <c r="I26" s="682"/>
      <c r="J26" s="688"/>
      <c r="K26" s="950"/>
      <c r="L26" s="722"/>
      <c r="W26" s="677"/>
      <c r="X26" s="760">
        <v>0</v>
      </c>
    </row>
    <row s="1637" customFormat="1" customHeight="1" ht="18.75">
      <c r="A27" s="2394"/>
      <c r="C27" s="958"/>
      <c r="D27" s="955" t="s">
        <v>989</v>
      </c>
      <c r="E27" s="555" t="s">
        <v>990</v>
      </c>
      <c r="F27" s="952" t="s">
        <v>991</v>
      </c>
      <c r="G27" s="682"/>
      <c r="H27" s="688"/>
      <c r="I27" s="682"/>
      <c r="J27" s="688"/>
      <c r="K27" s="950"/>
      <c r="L27" s="722"/>
      <c r="W27" s="677"/>
      <c r="X27" s="760">
        <v>0</v>
      </c>
    </row>
    <row s="1637" customFormat="1" customHeight="1" ht="18.75">
      <c r="A28" s="2394"/>
      <c r="C28" s="958"/>
      <c r="D28" s="955" t="s">
        <v>992</v>
      </c>
      <c r="E28" s="578" t="s">
        <v>993</v>
      </c>
      <c r="F28" s="952" t="s">
        <v>459</v>
      </c>
      <c r="G28" s="952" t="s">
        <v>459</v>
      </c>
      <c r="H28" s="951" t="s">
        <v>459</v>
      </c>
      <c r="I28" s="952" t="s">
        <v>459</v>
      </c>
      <c r="J28" s="951" t="s">
        <v>459</v>
      </c>
      <c r="K28" s="950"/>
      <c r="L28" s="722"/>
      <c r="W28" s="677"/>
      <c r="X28" s="760">
        <v>0</v>
      </c>
    </row>
    <row s="1637" customFormat="1" customHeight="1" ht="18.75">
      <c r="A29" s="2394"/>
      <c r="C29" s="958"/>
      <c r="D29" s="955" t="s">
        <v>994</v>
      </c>
      <c r="E29" s="555" t="s">
        <v>987</v>
      </c>
      <c r="F29" s="952" t="s">
        <v>995</v>
      </c>
      <c r="G29" s="682"/>
      <c r="H29" s="688"/>
      <c r="I29" s="682"/>
      <c r="J29" s="688"/>
      <c r="K29" s="950"/>
      <c r="L29" s="722"/>
      <c r="W29" s="677"/>
      <c r="X29" s="760">
        <v>0</v>
      </c>
    </row>
    <row s="1637" customFormat="1" customHeight="1" ht="18.75">
      <c r="A30" s="2394"/>
      <c r="C30" s="958"/>
      <c r="D30" s="955" t="s">
        <v>996</v>
      </c>
      <c r="E30" s="555" t="s">
        <v>997</v>
      </c>
      <c r="F30" s="952" t="s">
        <v>998</v>
      </c>
      <c r="G30" s="682"/>
      <c r="H30" s="688"/>
      <c r="I30" s="682"/>
      <c r="J30" s="688"/>
      <c r="K30" s="950"/>
      <c r="L30" s="722"/>
      <c r="W30" s="677"/>
      <c r="X30" s="760">
        <v>0</v>
      </c>
    </row>
    <row customHeight="1" ht="126.75">
      <c r="A31" s="2394"/>
      <c r="D31" s="955" t="s">
        <v>120</v>
      </c>
      <c r="E31" s="281" t="s">
        <v>999</v>
      </c>
      <c r="F31" s="662" t="s">
        <v>710</v>
      </c>
      <c r="G31" s="559"/>
      <c r="H31" s="664"/>
      <c r="I31" s="559"/>
      <c r="J31" s="664"/>
      <c r="K31" s="291" t="s">
        <v>1000</v>
      </c>
      <c r="L31" s="722"/>
      <c r="X31" s="507">
        <v>0</v>
      </c>
    </row>
    <row customHeight="1" ht="56.25">
      <c r="A32" s="2394"/>
      <c r="D32" s="955" t="s">
        <v>96</v>
      </c>
      <c r="E32" s="281" t="s">
        <v>1001</v>
      </c>
      <c r="F32" s="541" t="s">
        <v>971</v>
      </c>
      <c r="G32" s="559"/>
      <c r="H32" s="664"/>
      <c r="I32" s="559"/>
      <c r="J32" s="664"/>
      <c r="K32" s="291" t="s">
        <v>1002</v>
      </c>
      <c r="L32" s="722"/>
      <c r="X32" s="507">
        <v>0</v>
      </c>
    </row>
    <row customHeight="1" ht="11.25">
      <c r="A33" s="2394"/>
      <c r="E33" s="666"/>
      <c r="F33" s="183"/>
      <c r="G33" s="183"/>
      <c r="H33" s="183"/>
      <c r="I33" s="183"/>
      <c r="J33" s="183"/>
      <c r="K33" s="183"/>
      <c r="X33" s="507">
        <v>0</v>
      </c>
    </row>
    <row customHeight="1" ht="12.75">
      <c r="A34" s="2394"/>
      <c r="D34" s="67">
        <v>1</v>
      </c>
      <c r="E34" s="337" t="s">
        <v>1003</v>
      </c>
      <c r="X34" s="507">
        <v>0</v>
      </c>
    </row>
    <row customHeight="1" ht="11.25">
      <c r="A35" s="2394"/>
      <c r="D35" s="371"/>
      <c r="E35" s="337" t="s">
        <v>1004</v>
      </c>
      <c r="X35" s="507">
        <v>0</v>
      </c>
    </row>
    <row s="1637" customFormat="1" customHeight="1" ht="11.25">
      <c r="A36" s="1035"/>
      <c r="B36" s="520"/>
      <c r="D36" s="1036"/>
      <c r="E36" s="1037"/>
      <c r="X36" s="511">
        <v>11</v>
      </c>
    </row>
    <row s="1637" customFormat="1" customHeight="1" ht="22.5" hidden="1">
      <c r="A37" s="2394" t="s">
        <v>1005</v>
      </c>
      <c r="B37" s="513"/>
      <c r="D37" s="955">
        <v>1</v>
      </c>
      <c r="E37" s="709" t="s">
        <v>1006</v>
      </c>
      <c r="F37" s="662" t="s">
        <v>961</v>
      </c>
      <c r="G37" s="559"/>
      <c r="H37" s="521"/>
      <c r="I37" s="559"/>
      <c r="J37" s="521"/>
      <c r="K37" s="291" t="s">
        <v>1007</v>
      </c>
      <c r="X37" s="760">
        <v>0</v>
      </c>
    </row>
    <row s="1637" customFormat="1" customHeight="1" ht="22.5" hidden="1">
      <c r="A38" s="2394"/>
      <c r="B38" s="513"/>
      <c r="D38" s="671" t="s">
        <v>106</v>
      </c>
      <c r="E38" s="1034" t="s">
        <v>1008</v>
      </c>
      <c r="F38" s="1038" t="s">
        <v>698</v>
      </c>
      <c r="G38" s="1038" t="s">
        <v>698</v>
      </c>
      <c r="H38" s="1032"/>
      <c r="I38" s="1038" t="s">
        <v>698</v>
      </c>
      <c r="J38" s="1032"/>
      <c r="K38" s="1033"/>
      <c r="X38" s="760">
        <v>0</v>
      </c>
    </row>
    <row s="1637" customFormat="1" customHeight="1" ht="33.75" hidden="1">
      <c r="A39" s="2394"/>
      <c r="B39" s="513"/>
      <c r="D39" s="667" t="s">
        <v>863</v>
      </c>
      <c r="E39" s="725" t="s">
        <v>1009</v>
      </c>
      <c r="F39" s="662" t="s">
        <v>1010</v>
      </c>
      <c r="G39" s="670"/>
      <c r="H39" s="1025"/>
      <c r="I39" s="670"/>
      <c r="J39" s="1025"/>
      <c r="K39" s="291" t="s">
        <v>1011</v>
      </c>
      <c r="X39" s="760">
        <v>0</v>
      </c>
    </row>
    <row s="1637" customFormat="1" customHeight="1" ht="33.75" hidden="1">
      <c r="A40" s="2394"/>
      <c r="B40" s="513"/>
      <c r="D40" s="667" t="s">
        <v>866</v>
      </c>
      <c r="E40" s="725" t="s">
        <v>1012</v>
      </c>
      <c r="F40" s="1029" t="s">
        <v>1013</v>
      </c>
      <c r="G40" s="743"/>
      <c r="H40" s="1025"/>
      <c r="I40" s="743"/>
      <c r="J40" s="1025"/>
      <c r="K40" s="291" t="s">
        <v>1014</v>
      </c>
      <c r="X40" s="760">
        <v>0</v>
      </c>
    </row>
    <row s="1637" customFormat="1" customHeight="1" ht="22.5" hidden="1">
      <c r="A41" s="2394"/>
      <c r="B41" s="513"/>
      <c r="D41" s="667" t="s">
        <v>94</v>
      </c>
      <c r="E41" s="724" t="s">
        <v>1015</v>
      </c>
      <c r="F41" s="662" t="s">
        <v>698</v>
      </c>
      <c r="G41" s="662" t="s">
        <v>698</v>
      </c>
      <c r="H41" s="1026"/>
      <c r="I41" s="662" t="s">
        <v>698</v>
      </c>
      <c r="J41" s="1026"/>
      <c r="K41" s="304"/>
      <c r="X41" s="760">
        <v>0</v>
      </c>
    </row>
    <row s="1637" customFormat="1" customHeight="1" ht="45" hidden="1">
      <c r="A42" s="2394"/>
      <c r="B42" s="513"/>
      <c r="D42" s="667" t="s">
        <v>477</v>
      </c>
      <c r="E42" s="725" t="s">
        <v>1016</v>
      </c>
      <c r="F42" s="662" t="s">
        <v>710</v>
      </c>
      <c r="G42" s="559"/>
      <c r="H42" s="1026"/>
      <c r="I42" s="559"/>
      <c r="J42" s="1026"/>
      <c r="K42" s="304" t="s">
        <v>1017</v>
      </c>
      <c r="X42" s="760">
        <v>0</v>
      </c>
    </row>
    <row s="1637" customFormat="1" customHeight="1" ht="45" hidden="1">
      <c r="A43" s="2394"/>
      <c r="B43" s="513"/>
      <c r="D43" s="667" t="s">
        <v>485</v>
      </c>
      <c r="E43" s="669" t="s">
        <v>1018</v>
      </c>
      <c r="F43" s="1030" t="s">
        <v>710</v>
      </c>
      <c r="G43" s="744"/>
      <c r="H43" s="1025"/>
      <c r="I43" s="744"/>
      <c r="J43" s="1025"/>
      <c r="K43" s="304" t="s">
        <v>1019</v>
      </c>
      <c r="X43" s="760">
        <v>0</v>
      </c>
    </row>
    <row s="1637" customFormat="1" customHeight="1" ht="11.25" hidden="1">
      <c r="A44" s="2394"/>
      <c r="B44" s="513"/>
      <c r="D44" s="667" t="s">
        <v>95</v>
      </c>
      <c r="E44" s="668" t="s">
        <v>1020</v>
      </c>
      <c r="F44" s="662" t="s">
        <v>1010</v>
      </c>
      <c r="G44" s="670"/>
      <c r="H44" s="1025"/>
      <c r="I44" s="670"/>
      <c r="J44" s="1025"/>
      <c r="K44" s="291"/>
      <c r="X44" s="760">
        <v>0</v>
      </c>
    </row>
    <row s="1637" customFormat="1" customHeight="1" ht="11.25" hidden="1">
      <c r="A45" s="2394"/>
      <c r="B45" s="513"/>
      <c r="D45" s="667" t="s">
        <v>905</v>
      </c>
      <c r="E45" s="669" t="s">
        <v>1021</v>
      </c>
      <c r="F45" s="662" t="s">
        <v>1010</v>
      </c>
      <c r="G45" s="670"/>
      <c r="H45" s="1025"/>
      <c r="I45" s="670"/>
      <c r="J45" s="1025"/>
      <c r="K45" s="291"/>
      <c r="X45" s="760">
        <v>0</v>
      </c>
    </row>
    <row s="1637" customFormat="1" customHeight="1" ht="11.25" hidden="1">
      <c r="A46" s="2394"/>
      <c r="B46" s="513"/>
      <c r="D46" s="667" t="s">
        <v>947</v>
      </c>
      <c r="E46" s="669" t="s">
        <v>1022</v>
      </c>
      <c r="F46" s="662" t="s">
        <v>1010</v>
      </c>
      <c r="G46" s="670"/>
      <c r="H46" s="1025"/>
      <c r="I46" s="670"/>
      <c r="J46" s="1025"/>
      <c r="K46" s="291"/>
      <c r="X46" s="760">
        <v>0</v>
      </c>
    </row>
    <row s="1637" customFormat="1" customHeight="1" ht="11.25" hidden="1">
      <c r="A47" s="2394"/>
      <c r="B47" s="513"/>
      <c r="D47" s="667" t="s">
        <v>950</v>
      </c>
      <c r="E47" s="669" t="s">
        <v>1023</v>
      </c>
      <c r="F47" s="662" t="s">
        <v>1010</v>
      </c>
      <c r="G47" s="670"/>
      <c r="H47" s="1025"/>
      <c r="I47" s="670"/>
      <c r="J47" s="1025"/>
      <c r="K47" s="291"/>
      <c r="X47" s="760">
        <v>0</v>
      </c>
    </row>
    <row s="1637" customFormat="1" customHeight="1" ht="11.25" hidden="1">
      <c r="A48" s="2394"/>
      <c r="B48" s="513"/>
      <c r="D48" s="667" t="s">
        <v>1024</v>
      </c>
      <c r="E48" s="673" t="s">
        <v>1025</v>
      </c>
      <c r="F48" s="662" t="s">
        <v>1010</v>
      </c>
      <c r="G48" s="670"/>
      <c r="H48" s="1025"/>
      <c r="I48" s="670"/>
      <c r="J48" s="1025"/>
      <c r="K48" s="291"/>
      <c r="X48" s="760">
        <v>0</v>
      </c>
    </row>
    <row s="1637" customFormat="1" customHeight="1" ht="11.25" hidden="1">
      <c r="A49" s="2394"/>
      <c r="B49" s="513"/>
      <c r="D49" s="667" t="s">
        <v>1026</v>
      </c>
      <c r="E49" s="673" t="s">
        <v>1027</v>
      </c>
      <c r="F49" s="662" t="s">
        <v>1010</v>
      </c>
      <c r="G49" s="670"/>
      <c r="H49" s="1025"/>
      <c r="I49" s="670"/>
      <c r="J49" s="1025"/>
      <c r="K49" s="291"/>
      <c r="X49" s="760">
        <v>0</v>
      </c>
    </row>
    <row s="1637" customFormat="1" customHeight="1" ht="11.25" hidden="1">
      <c r="A50" s="2394"/>
      <c r="B50" s="513"/>
      <c r="D50" s="667" t="s">
        <v>1028</v>
      </c>
      <c r="E50" s="669" t="s">
        <v>1029</v>
      </c>
      <c r="F50" s="662" t="s">
        <v>1010</v>
      </c>
      <c r="G50" s="670"/>
      <c r="H50" s="1025"/>
      <c r="I50" s="670"/>
      <c r="J50" s="1025"/>
      <c r="K50" s="291"/>
      <c r="X50" s="760">
        <v>0</v>
      </c>
    </row>
    <row s="1637" customFormat="1" customHeight="1" ht="11.25" hidden="1">
      <c r="A51" s="2394"/>
      <c r="B51" s="513"/>
      <c r="D51" s="667" t="s">
        <v>1030</v>
      </c>
      <c r="E51" s="669" t="s">
        <v>1031</v>
      </c>
      <c r="F51" s="662" t="s">
        <v>1010</v>
      </c>
      <c r="G51" s="670"/>
      <c r="H51" s="1025"/>
      <c r="I51" s="670"/>
      <c r="J51" s="1025"/>
      <c r="K51" s="291"/>
      <c r="X51" s="760">
        <v>0</v>
      </c>
    </row>
    <row s="1637" customFormat="1" customHeight="1" ht="45" hidden="1">
      <c r="A52" s="2394"/>
      <c r="B52" s="513"/>
      <c r="D52" s="667" t="s">
        <v>120</v>
      </c>
      <c r="E52" s="668" t="s">
        <v>1032</v>
      </c>
      <c r="F52" s="662" t="s">
        <v>1010</v>
      </c>
      <c r="G52" s="670"/>
      <c r="H52" s="1025"/>
      <c r="I52" s="670"/>
      <c r="J52" s="1025"/>
      <c r="K52" s="291"/>
      <c r="X52" s="760">
        <v>0</v>
      </c>
    </row>
    <row s="1637" customFormat="1" customHeight="1" ht="11.25" hidden="1">
      <c r="A53" s="2394"/>
      <c r="B53" s="513"/>
      <c r="D53" s="667" t="s">
        <v>466</v>
      </c>
      <c r="E53" s="669" t="s">
        <v>1021</v>
      </c>
      <c r="F53" s="662" t="s">
        <v>1010</v>
      </c>
      <c r="G53" s="670"/>
      <c r="H53" s="1025"/>
      <c r="I53" s="670"/>
      <c r="J53" s="1025"/>
      <c r="K53" s="291"/>
      <c r="X53" s="760">
        <v>0</v>
      </c>
    </row>
    <row s="1637" customFormat="1" customHeight="1" ht="11.25" hidden="1">
      <c r="A54" s="2394"/>
      <c r="B54" s="513"/>
      <c r="D54" s="667" t="s">
        <v>1033</v>
      </c>
      <c r="E54" s="669" t="s">
        <v>1022</v>
      </c>
      <c r="F54" s="662" t="s">
        <v>1010</v>
      </c>
      <c r="G54" s="670"/>
      <c r="H54" s="1025"/>
      <c r="I54" s="670"/>
      <c r="J54" s="1025"/>
      <c r="K54" s="291"/>
      <c r="X54" s="760">
        <v>0</v>
      </c>
    </row>
    <row s="1637" customFormat="1" customHeight="1" ht="11.25" hidden="1">
      <c r="A55" s="2394"/>
      <c r="B55" s="513"/>
      <c r="D55" s="667" t="s">
        <v>1034</v>
      </c>
      <c r="E55" s="669" t="s">
        <v>1023</v>
      </c>
      <c r="F55" s="662" t="s">
        <v>1010</v>
      </c>
      <c r="G55" s="670"/>
      <c r="H55" s="1025"/>
      <c r="I55" s="670"/>
      <c r="J55" s="1025"/>
      <c r="K55" s="291"/>
      <c r="X55" s="760">
        <v>0</v>
      </c>
    </row>
    <row s="1637" customFormat="1" customHeight="1" ht="11.25" hidden="1">
      <c r="A56" s="2394"/>
      <c r="B56" s="513"/>
      <c r="D56" s="667" t="s">
        <v>1035</v>
      </c>
      <c r="E56" s="673" t="s">
        <v>1025</v>
      </c>
      <c r="F56" s="662" t="s">
        <v>1010</v>
      </c>
      <c r="G56" s="670"/>
      <c r="H56" s="1025"/>
      <c r="I56" s="670"/>
      <c r="J56" s="1025"/>
      <c r="K56" s="291"/>
      <c r="X56" s="760">
        <v>0</v>
      </c>
    </row>
    <row s="1637" customFormat="1" customHeight="1" ht="11.25" hidden="1">
      <c r="A57" s="2394"/>
      <c r="B57" s="513"/>
      <c r="D57" s="667" t="s">
        <v>1036</v>
      </c>
      <c r="E57" s="673" t="s">
        <v>1027</v>
      </c>
      <c r="F57" s="662" t="s">
        <v>1010</v>
      </c>
      <c r="G57" s="670"/>
      <c r="H57" s="1025"/>
      <c r="I57" s="670"/>
      <c r="J57" s="1025"/>
      <c r="K57" s="291"/>
      <c r="X57" s="760">
        <v>0</v>
      </c>
    </row>
    <row s="1637" customFormat="1" customHeight="1" ht="11.25" hidden="1">
      <c r="A58" s="2394"/>
      <c r="B58" s="513"/>
      <c r="D58" s="667" t="s">
        <v>1037</v>
      </c>
      <c r="E58" s="669" t="s">
        <v>1029</v>
      </c>
      <c r="F58" s="662" t="s">
        <v>1010</v>
      </c>
      <c r="G58" s="670"/>
      <c r="H58" s="1025"/>
      <c r="I58" s="670"/>
      <c r="J58" s="1025"/>
      <c r="K58" s="291"/>
      <c r="X58" s="760">
        <v>0</v>
      </c>
    </row>
    <row s="1637" customFormat="1" customHeight="1" ht="11.25" hidden="1">
      <c r="A59" s="2394"/>
      <c r="B59" s="513"/>
      <c r="D59" s="667" t="s">
        <v>1038</v>
      </c>
      <c r="E59" s="669" t="s">
        <v>1031</v>
      </c>
      <c r="F59" s="662" t="s">
        <v>1010</v>
      </c>
      <c r="G59" s="670"/>
      <c r="H59" s="1025"/>
      <c r="I59" s="670"/>
      <c r="J59" s="1025"/>
      <c r="K59" s="291"/>
      <c r="X59" s="760">
        <v>0</v>
      </c>
    </row>
    <row s="1637" customFormat="1" customHeight="1" ht="33.75" hidden="1">
      <c r="A60" s="2394"/>
      <c r="B60" s="513"/>
      <c r="D60" s="667" t="s">
        <v>96</v>
      </c>
      <c r="E60" s="668" t="s">
        <v>1039</v>
      </c>
      <c r="F60" s="723" t="s">
        <v>710</v>
      </c>
      <c r="G60" s="744"/>
      <c r="H60" s="1025"/>
      <c r="I60" s="744"/>
      <c r="J60" s="1025"/>
      <c r="K60" s="304" t="s">
        <v>1040</v>
      </c>
      <c r="X60" s="760">
        <v>0</v>
      </c>
    </row>
    <row s="1637" customFormat="1" customHeight="1" ht="33.75" hidden="1">
      <c r="A61" s="2394"/>
      <c r="B61" s="513"/>
      <c r="D61" s="667" t="s">
        <v>97</v>
      </c>
      <c r="E61" s="668" t="s">
        <v>1041</v>
      </c>
      <c r="F61" s="728" t="s">
        <v>971</v>
      </c>
      <c r="G61" s="670"/>
      <c r="H61" s="1025"/>
      <c r="I61" s="670"/>
      <c r="J61" s="1025"/>
      <c r="K61" s="291"/>
      <c r="X61" s="760">
        <v>0</v>
      </c>
    </row>
    <row s="1637" customFormat="1" customHeight="1" ht="22.5" hidden="1">
      <c r="A62" s="2394"/>
      <c r="B62" s="513" t="s">
        <v>740</v>
      </c>
      <c r="D62" s="667" t="s">
        <v>133</v>
      </c>
      <c r="E62" s="668" t="s">
        <v>1042</v>
      </c>
      <c r="F62" s="728" t="s">
        <v>459</v>
      </c>
      <c r="G62" s="384"/>
      <c r="H62" s="1025"/>
      <c r="I62" s="384"/>
      <c r="J62" s="1025"/>
      <c r="K62" s="291" t="s">
        <v>783</v>
      </c>
      <c r="X62" s="760">
        <v>0</v>
      </c>
    </row>
    <row s="1637" customFormat="1" customHeight="1" ht="45" hidden="1">
      <c r="A63" s="2394"/>
      <c r="B63" s="513" t="s">
        <v>740</v>
      </c>
      <c r="D63" s="667" t="s">
        <v>1043</v>
      </c>
      <c r="E63" s="669" t="s">
        <v>1044</v>
      </c>
      <c r="F63" s="723" t="s">
        <v>459</v>
      </c>
      <c r="G63" s="384"/>
      <c r="H63" s="1025"/>
      <c r="I63" s="384"/>
      <c r="J63" s="1025"/>
      <c r="K63" s="291" t="s">
        <v>783</v>
      </c>
      <c r="X63" s="760">
        <v>0</v>
      </c>
    </row>
    <row s="1637" customFormat="1" customHeight="1" ht="11.25">
      <c r="A64" s="1035"/>
      <c r="B64" s="520"/>
      <c r="D64" s="1036"/>
      <c r="E64" s="1037"/>
      <c r="X64" s="511">
        <v>11</v>
      </c>
    </row>
    <row s="1637" customFormat="1" customHeight="1" ht="22.5" hidden="1">
      <c r="A65" s="2394" t="s">
        <v>1045</v>
      </c>
      <c r="B65" s="513"/>
      <c r="D65" s="667">
        <v>1</v>
      </c>
      <c r="E65" s="746" t="s">
        <v>1046</v>
      </c>
      <c r="F65" s="742" t="s">
        <v>961</v>
      </c>
      <c r="G65" s="743"/>
      <c r="H65" s="1031"/>
      <c r="I65" s="743"/>
      <c r="J65" s="1031"/>
      <c r="K65" s="303" t="s">
        <v>1047</v>
      </c>
      <c r="X65" s="760">
        <v>0</v>
      </c>
    </row>
    <row s="1637" customFormat="1" customHeight="1" ht="56.25" hidden="1">
      <c r="A66" s="2394"/>
      <c r="B66" s="513"/>
      <c r="D66" s="745" t="s">
        <v>106</v>
      </c>
      <c r="E66" s="709" t="s">
        <v>1048</v>
      </c>
      <c r="F66" s="662" t="s">
        <v>698</v>
      </c>
      <c r="G66" s="662" t="s">
        <v>698</v>
      </c>
      <c r="H66" s="521"/>
      <c r="I66" s="662" t="s">
        <v>698</v>
      </c>
      <c r="J66" s="521"/>
      <c r="K66" s="291"/>
      <c r="X66" s="760">
        <v>0</v>
      </c>
    </row>
    <row s="1637" customFormat="1" customHeight="1" ht="33.75" hidden="1">
      <c r="A67" s="2394"/>
      <c r="B67" s="513"/>
      <c r="D67" s="745" t="s">
        <v>860</v>
      </c>
      <c r="E67" s="956" t="s">
        <v>1049</v>
      </c>
      <c r="F67" s="662" t="s">
        <v>1013</v>
      </c>
      <c r="G67" s="729"/>
      <c r="H67" s="521"/>
      <c r="I67" s="729"/>
      <c r="J67" s="521"/>
      <c r="K67" s="291"/>
      <c r="X67" s="760">
        <v>0</v>
      </c>
    </row>
    <row s="1637" customFormat="1" customHeight="1" ht="22.5" hidden="1">
      <c r="A68" s="2394"/>
      <c r="B68" s="513"/>
      <c r="D68" s="745" t="s">
        <v>460</v>
      </c>
      <c r="E68" s="956" t="s">
        <v>1050</v>
      </c>
      <c r="F68" s="662" t="s">
        <v>1013</v>
      </c>
      <c r="G68" s="729"/>
      <c r="H68" s="521"/>
      <c r="I68" s="729"/>
      <c r="J68" s="521"/>
      <c r="K68" s="291"/>
      <c r="X68" s="760">
        <v>0</v>
      </c>
    </row>
    <row s="1637" customFormat="1" customHeight="1" ht="22.5" hidden="1">
      <c r="A69" s="2394"/>
      <c r="B69" s="513"/>
      <c r="D69" s="745" t="s">
        <v>463</v>
      </c>
      <c r="E69" s="956" t="s">
        <v>1051</v>
      </c>
      <c r="F69" s="723" t="s">
        <v>710</v>
      </c>
      <c r="G69" s="744"/>
      <c r="H69" s="521"/>
      <c r="I69" s="744"/>
      <c r="J69" s="521"/>
      <c r="K69" s="291"/>
      <c r="X69" s="760">
        <v>0</v>
      </c>
    </row>
    <row s="1637" customFormat="1" customHeight="1" ht="22.5" hidden="1">
      <c r="A70" s="2394"/>
      <c r="B70" s="513"/>
      <c r="D70" s="745" t="s">
        <v>880</v>
      </c>
      <c r="E70" s="956" t="s">
        <v>1052</v>
      </c>
      <c r="F70" s="723" t="s">
        <v>710</v>
      </c>
      <c r="G70" s="744"/>
      <c r="H70" s="521"/>
      <c r="I70" s="744"/>
      <c r="J70" s="521"/>
      <c r="K70" s="291"/>
      <c r="X70" s="760">
        <v>0</v>
      </c>
    </row>
    <row s="1637" customFormat="1" customHeight="1" ht="22.5" hidden="1">
      <c r="A71" s="2394"/>
      <c r="B71" s="513"/>
      <c r="D71" s="667" t="s">
        <v>94</v>
      </c>
      <c r="E71" s="668" t="s">
        <v>1053</v>
      </c>
      <c r="F71" s="662" t="s">
        <v>1013</v>
      </c>
      <c r="G71" s="559"/>
      <c r="H71" s="1032"/>
      <c r="I71" s="559"/>
      <c r="J71" s="1032"/>
      <c r="K71" s="304"/>
      <c r="X71" s="760">
        <v>0</v>
      </c>
    </row>
    <row s="1637" customFormat="1" customHeight="1" ht="56.25" hidden="1">
      <c r="A72" s="2394"/>
      <c r="B72" s="513"/>
      <c r="D72" s="667" t="s">
        <v>95</v>
      </c>
      <c r="E72" s="668" t="s">
        <v>1054</v>
      </c>
      <c r="F72" s="723" t="s">
        <v>710</v>
      </c>
      <c r="G72" s="744"/>
      <c r="H72" s="1025"/>
      <c r="I72" s="744"/>
      <c r="J72" s="1025"/>
      <c r="K72" s="304"/>
      <c r="X72" s="760">
        <v>0</v>
      </c>
    </row>
    <row s="1637" customFormat="1" customHeight="1" ht="33.75" hidden="1">
      <c r="A73" s="2394"/>
      <c r="B73" s="513"/>
      <c r="D73" s="667" t="s">
        <v>120</v>
      </c>
      <c r="E73" s="668" t="s">
        <v>1055</v>
      </c>
      <c r="F73" s="728" t="s">
        <v>971</v>
      </c>
      <c r="G73" s="670"/>
      <c r="H73" s="1025"/>
      <c r="I73" s="670"/>
      <c r="J73" s="1025"/>
      <c r="K73" s="291"/>
      <c r="X73" s="760">
        <v>0</v>
      </c>
    </row>
    <row s="1637" customFormat="1" customHeight="1" ht="22.5" hidden="1">
      <c r="A74" s="2394"/>
      <c r="B74" s="513" t="s">
        <v>740</v>
      </c>
      <c r="D74" s="667" t="s">
        <v>96</v>
      </c>
      <c r="E74" s="668" t="s">
        <v>1056</v>
      </c>
      <c r="F74" s="728" t="s">
        <v>459</v>
      </c>
      <c r="G74" s="384"/>
      <c r="H74" s="1025"/>
      <c r="I74" s="384"/>
      <c r="J74" s="1025"/>
      <c r="K74" s="291" t="s">
        <v>783</v>
      </c>
      <c r="X74" s="760">
        <v>0</v>
      </c>
    </row>
    <row s="1637" customFormat="1" customHeight="1" ht="45" hidden="1">
      <c r="A75" s="2394"/>
      <c r="B75" s="513" t="s">
        <v>740</v>
      </c>
      <c r="D75" s="667" t="s">
        <v>804</v>
      </c>
      <c r="E75" s="669" t="s">
        <v>1057</v>
      </c>
      <c r="F75" s="723" t="s">
        <v>459</v>
      </c>
      <c r="G75" s="384"/>
      <c r="H75" s="1025"/>
      <c r="I75" s="384"/>
      <c r="J75" s="1025"/>
      <c r="K75" s="291" t="s">
        <v>783</v>
      </c>
      <c r="X75" s="760">
        <v>0</v>
      </c>
    </row>
    <row s="1637" customFormat="1" customHeight="1" ht="11.25">
      <c r="A76" s="1035"/>
      <c r="B76" s="520"/>
      <c r="D76" s="1036"/>
      <c r="E76" s="1037"/>
      <c r="X76" s="511">
        <v>11</v>
      </c>
    </row>
    <row s="1637" customFormat="1" customHeight="1" ht="11.25" hidden="1">
      <c r="A77" s="2394" t="s">
        <v>1058</v>
      </c>
      <c r="B77" s="513"/>
      <c r="D77" s="667">
        <v>1</v>
      </c>
      <c r="E77" s="668" t="s">
        <v>1059</v>
      </c>
      <c r="F77" s="723" t="s">
        <v>961</v>
      </c>
      <c r="G77" s="726"/>
      <c r="H77" s="1025"/>
      <c r="I77" s="726"/>
      <c r="J77" s="1025"/>
      <c r="K77" s="291" t="s">
        <v>1060</v>
      </c>
      <c r="X77" s="760">
        <v>0</v>
      </c>
    </row>
    <row s="1637" customFormat="1" customHeight="1" ht="11.25" hidden="1">
      <c r="A78" s="2394"/>
      <c r="B78" s="513"/>
      <c r="D78" s="667" t="s">
        <v>106</v>
      </c>
      <c r="E78" s="668" t="s">
        <v>1061</v>
      </c>
      <c r="F78" s="723" t="s">
        <v>961</v>
      </c>
      <c r="G78" s="726"/>
      <c r="H78" s="1025"/>
      <c r="I78" s="726"/>
      <c r="J78" s="1025"/>
      <c r="K78" s="291" t="s">
        <v>1062</v>
      </c>
      <c r="X78" s="760">
        <v>0</v>
      </c>
    </row>
    <row s="1637" customFormat="1" customHeight="1" ht="22.5" hidden="1">
      <c r="A79" s="2394"/>
      <c r="B79" s="513"/>
      <c r="D79" s="667" t="s">
        <v>94</v>
      </c>
      <c r="E79" s="724" t="s">
        <v>1063</v>
      </c>
      <c r="F79" s="662" t="s">
        <v>1010</v>
      </c>
      <c r="G79" s="726"/>
      <c r="H79" s="1025"/>
      <c r="I79" s="726"/>
      <c r="J79" s="1025"/>
      <c r="K79" s="291" t="s">
        <v>1064</v>
      </c>
      <c r="X79" s="760">
        <v>0</v>
      </c>
    </row>
    <row s="1637" customFormat="1" customHeight="1" ht="11.25" hidden="1">
      <c r="A80" s="2394"/>
      <c r="B80" s="513"/>
      <c r="D80" s="667" t="s">
        <v>477</v>
      </c>
      <c r="E80" s="725" t="s">
        <v>1065</v>
      </c>
      <c r="F80" s="662" t="s">
        <v>1010</v>
      </c>
      <c r="G80" s="726"/>
      <c r="H80" s="1025"/>
      <c r="I80" s="726"/>
      <c r="J80" s="1025"/>
      <c r="K80" s="291"/>
      <c r="X80" s="760">
        <v>0</v>
      </c>
    </row>
    <row s="1637" customFormat="1" customHeight="1" ht="11.25" hidden="1">
      <c r="A81" s="2394"/>
      <c r="B81" s="513"/>
      <c r="D81" s="667" t="s">
        <v>485</v>
      </c>
      <c r="E81" s="725" t="s">
        <v>1066</v>
      </c>
      <c r="F81" s="662" t="s">
        <v>1010</v>
      </c>
      <c r="G81" s="726"/>
      <c r="H81" s="1025"/>
      <c r="I81" s="726"/>
      <c r="J81" s="1025"/>
      <c r="K81" s="291"/>
      <c r="X81" s="760">
        <v>0</v>
      </c>
    </row>
    <row s="1637" customFormat="1" customHeight="1" ht="11.25" hidden="1">
      <c r="A82" s="2394"/>
      <c r="B82" s="513"/>
      <c r="D82" s="667" t="s">
        <v>487</v>
      </c>
      <c r="E82" s="725" t="s">
        <v>1067</v>
      </c>
      <c r="F82" s="662" t="s">
        <v>1010</v>
      </c>
      <c r="G82" s="726"/>
      <c r="H82" s="1025"/>
      <c r="I82" s="726"/>
      <c r="J82" s="1025"/>
      <c r="K82" s="291"/>
      <c r="X82" s="760">
        <v>0</v>
      </c>
    </row>
    <row s="1637" customFormat="1" customHeight="1" ht="11.25" hidden="1">
      <c r="A83" s="2394"/>
      <c r="B83" s="513"/>
      <c r="D83" s="667" t="s">
        <v>489</v>
      </c>
      <c r="E83" s="725" t="s">
        <v>1068</v>
      </c>
      <c r="F83" s="662" t="s">
        <v>1010</v>
      </c>
      <c r="G83" s="726"/>
      <c r="H83" s="1025"/>
      <c r="I83" s="726"/>
      <c r="J83" s="1025"/>
      <c r="K83" s="291"/>
      <c r="X83" s="760">
        <v>0</v>
      </c>
    </row>
    <row s="1637" customFormat="1" customHeight="1" ht="11.25" hidden="1">
      <c r="A84" s="2394"/>
      <c r="B84" s="513"/>
      <c r="D84" s="667" t="s">
        <v>1069</v>
      </c>
      <c r="E84" s="725" t="s">
        <v>1070</v>
      </c>
      <c r="F84" s="662" t="s">
        <v>1010</v>
      </c>
      <c r="G84" s="726"/>
      <c r="H84" s="1025"/>
      <c r="I84" s="726"/>
      <c r="J84" s="1025"/>
      <c r="K84" s="291"/>
      <c r="X84" s="760">
        <v>0</v>
      </c>
    </row>
    <row s="1637" customFormat="1" customHeight="1" ht="11.25" hidden="1">
      <c r="A85" s="2394"/>
      <c r="B85" s="513"/>
      <c r="D85" s="667" t="s">
        <v>1071</v>
      </c>
      <c r="E85" s="725" t="s">
        <v>1072</v>
      </c>
      <c r="F85" s="662" t="s">
        <v>1010</v>
      </c>
      <c r="G85" s="726"/>
      <c r="H85" s="1025"/>
      <c r="I85" s="726"/>
      <c r="J85" s="1025"/>
      <c r="K85" s="291"/>
      <c r="X85" s="760">
        <v>0</v>
      </c>
    </row>
    <row s="1637" customFormat="1" customHeight="1" ht="11.25" hidden="1">
      <c r="A86" s="2394"/>
      <c r="B86" s="513"/>
      <c r="D86" s="667" t="s">
        <v>1073</v>
      </c>
      <c r="E86" s="725" t="s">
        <v>1074</v>
      </c>
      <c r="F86" s="662" t="s">
        <v>1010</v>
      </c>
      <c r="G86" s="726"/>
      <c r="H86" s="1025"/>
      <c r="I86" s="726"/>
      <c r="J86" s="1025"/>
      <c r="K86" s="291"/>
      <c r="X86" s="760">
        <v>0</v>
      </c>
    </row>
    <row s="1637" customFormat="1" customHeight="1" ht="45" hidden="1">
      <c r="A87" s="2394"/>
      <c r="B87" s="513"/>
      <c r="D87" s="667" t="s">
        <v>95</v>
      </c>
      <c r="E87" s="668" t="s">
        <v>1075</v>
      </c>
      <c r="F87" s="662" t="s">
        <v>1010</v>
      </c>
      <c r="G87" s="726"/>
      <c r="H87" s="1025"/>
      <c r="I87" s="726"/>
      <c r="J87" s="1025"/>
      <c r="K87" s="291" t="s">
        <v>1076</v>
      </c>
      <c r="X87" s="760">
        <v>0</v>
      </c>
    </row>
    <row s="1637" customFormat="1" customHeight="1" ht="11.25" hidden="1">
      <c r="A88" s="2394"/>
      <c r="B88" s="513"/>
      <c r="D88" s="667" t="s">
        <v>905</v>
      </c>
      <c r="E88" s="725" t="s">
        <v>1065</v>
      </c>
      <c r="F88" s="662" t="s">
        <v>1010</v>
      </c>
      <c r="G88" s="726"/>
      <c r="H88" s="1025"/>
      <c r="I88" s="726"/>
      <c r="J88" s="1025"/>
      <c r="K88" s="291"/>
      <c r="X88" s="760">
        <v>0</v>
      </c>
    </row>
    <row s="1637" customFormat="1" customHeight="1" ht="11.25" hidden="1">
      <c r="A89" s="2394"/>
      <c r="B89" s="513"/>
      <c r="D89" s="667" t="s">
        <v>947</v>
      </c>
      <c r="E89" s="725" t="s">
        <v>1066</v>
      </c>
      <c r="F89" s="662" t="s">
        <v>1010</v>
      </c>
      <c r="G89" s="726"/>
      <c r="H89" s="1025"/>
      <c r="I89" s="726"/>
      <c r="J89" s="1025"/>
      <c r="K89" s="291"/>
      <c r="X89" s="760">
        <v>0</v>
      </c>
    </row>
    <row s="1637" customFormat="1" customHeight="1" ht="11.25" hidden="1">
      <c r="A90" s="2394"/>
      <c r="B90" s="513"/>
      <c r="D90" s="667" t="s">
        <v>950</v>
      </c>
      <c r="E90" s="725" t="s">
        <v>1067</v>
      </c>
      <c r="F90" s="662" t="s">
        <v>1010</v>
      </c>
      <c r="G90" s="726"/>
      <c r="H90" s="1025"/>
      <c r="I90" s="726"/>
      <c r="J90" s="1025"/>
      <c r="K90" s="291"/>
      <c r="X90" s="760">
        <v>0</v>
      </c>
    </row>
    <row s="1637" customFormat="1" customHeight="1" ht="11.25" hidden="1">
      <c r="A91" s="2394"/>
      <c r="B91" s="513"/>
      <c r="D91" s="667" t="s">
        <v>1028</v>
      </c>
      <c r="E91" s="725" t="s">
        <v>1068</v>
      </c>
      <c r="F91" s="662" t="s">
        <v>1010</v>
      </c>
      <c r="G91" s="726"/>
      <c r="H91" s="1025"/>
      <c r="I91" s="726"/>
      <c r="J91" s="1025"/>
      <c r="K91" s="291"/>
      <c r="X91" s="760">
        <v>0</v>
      </c>
    </row>
    <row s="1637" customFormat="1" customHeight="1" ht="11.25" hidden="1">
      <c r="A92" s="2394"/>
      <c r="B92" s="513"/>
      <c r="D92" s="667" t="s">
        <v>1030</v>
      </c>
      <c r="E92" s="725" t="s">
        <v>1070</v>
      </c>
      <c r="F92" s="662" t="s">
        <v>1010</v>
      </c>
      <c r="G92" s="726"/>
      <c r="H92" s="1025"/>
      <c r="I92" s="726"/>
      <c r="J92" s="1025"/>
      <c r="K92" s="291"/>
      <c r="X92" s="760">
        <v>0</v>
      </c>
    </row>
    <row s="1637" customFormat="1" customHeight="1" ht="11.25" hidden="1">
      <c r="A93" s="2394"/>
      <c r="B93" s="513"/>
      <c r="D93" s="667" t="s">
        <v>1077</v>
      </c>
      <c r="E93" s="725" t="s">
        <v>1072</v>
      </c>
      <c r="F93" s="662" t="s">
        <v>1010</v>
      </c>
      <c r="G93" s="726"/>
      <c r="H93" s="1025"/>
      <c r="I93" s="726"/>
      <c r="J93" s="1025"/>
      <c r="K93" s="291"/>
      <c r="X93" s="760">
        <v>0</v>
      </c>
    </row>
    <row s="1637" customFormat="1" customHeight="1" ht="11.25" hidden="1">
      <c r="A94" s="2394"/>
      <c r="B94" s="513"/>
      <c r="D94" s="667" t="s">
        <v>1078</v>
      </c>
      <c r="E94" s="725" t="s">
        <v>1074</v>
      </c>
      <c r="F94" s="662" t="s">
        <v>1010</v>
      </c>
      <c r="G94" s="726"/>
      <c r="H94" s="1025"/>
      <c r="I94" s="726"/>
      <c r="J94" s="1025"/>
      <c r="K94" s="291"/>
      <c r="X94" s="760">
        <v>0</v>
      </c>
    </row>
    <row s="1637" customFormat="1" customHeight="1" ht="24.75" hidden="1">
      <c r="A95" s="2394"/>
      <c r="B95" s="513"/>
      <c r="D95" s="667" t="s">
        <v>120</v>
      </c>
      <c r="E95" s="668" t="s">
        <v>1079</v>
      </c>
      <c r="F95" s="727" t="s">
        <v>710</v>
      </c>
      <c r="G95" s="729"/>
      <c r="H95" s="1025"/>
      <c r="I95" s="729"/>
      <c r="J95" s="1025"/>
      <c r="K95" s="291" t="s">
        <v>1080</v>
      </c>
      <c r="X95" s="760">
        <v>0</v>
      </c>
    </row>
    <row s="1637" customFormat="1" customHeight="1" ht="33.75" hidden="1">
      <c r="A96" s="2394"/>
      <c r="B96" s="513"/>
      <c r="D96" s="667" t="s">
        <v>96</v>
      </c>
      <c r="E96" s="668" t="s">
        <v>1081</v>
      </c>
      <c r="F96" s="728" t="s">
        <v>971</v>
      </c>
      <c r="G96" s="730"/>
      <c r="H96" s="1025"/>
      <c r="I96" s="730"/>
      <c r="J96" s="1025"/>
      <c r="K96" s="291"/>
      <c r="X96" s="760">
        <v>0</v>
      </c>
    </row>
    <row s="1637" customFormat="1" customHeight="1" ht="22.5" hidden="1">
      <c r="A97" s="2394"/>
      <c r="B97" s="513" t="s">
        <v>740</v>
      </c>
      <c r="D97" s="667" t="s">
        <v>97</v>
      </c>
      <c r="E97" s="668" t="s">
        <v>1082</v>
      </c>
      <c r="F97" s="728" t="s">
        <v>459</v>
      </c>
      <c r="G97" s="387"/>
      <c r="H97" s="1025"/>
      <c r="I97" s="387"/>
      <c r="J97" s="1025"/>
      <c r="K97" s="291" t="s">
        <v>783</v>
      </c>
      <c r="X97" s="760">
        <v>0</v>
      </c>
    </row>
    <row s="1637" customFormat="1" customHeight="1" ht="45" hidden="1">
      <c r="A98" s="2394"/>
      <c r="B98" s="513" t="s">
        <v>740</v>
      </c>
      <c r="D98" s="667" t="s">
        <v>1083</v>
      </c>
      <c r="E98" s="669" t="s">
        <v>1084</v>
      </c>
      <c r="F98" s="723" t="s">
        <v>459</v>
      </c>
      <c r="G98" s="387"/>
      <c r="H98" s="1025"/>
      <c r="I98" s="387"/>
      <c r="J98" s="1025"/>
      <c r="K98" s="291" t="s">
        <v>783</v>
      </c>
      <c r="X98" s="760">
        <v>0</v>
      </c>
    </row>
    <row s="1637" customFormat="1" customHeight="1" ht="95.25" hidden="1">
      <c r="A99" s="2394"/>
      <c r="B99" s="513" t="s">
        <v>740</v>
      </c>
      <c r="D99" s="667" t="s">
        <v>133</v>
      </c>
      <c r="E99" s="668" t="s">
        <v>1085</v>
      </c>
      <c r="F99" s="723" t="s">
        <v>459</v>
      </c>
      <c r="G99" s="387"/>
      <c r="H99" s="1025"/>
      <c r="I99" s="387"/>
      <c r="J99" s="1025"/>
      <c r="K99" s="291" t="s">
        <v>783</v>
      </c>
      <c r="X99" s="760">
        <v>0</v>
      </c>
    </row>
    <row s="1637" customFormat="1" customHeight="1" ht="22.5" hidden="1">
      <c r="A100" s="2394"/>
      <c r="B100" s="513" t="s">
        <v>740</v>
      </c>
      <c r="D100" s="667" t="s">
        <v>138</v>
      </c>
      <c r="E100" s="668" t="s">
        <v>1086</v>
      </c>
      <c r="F100" s="723" t="s">
        <v>459</v>
      </c>
      <c r="G100" s="387"/>
      <c r="H100" s="1025"/>
      <c r="I100" s="387"/>
      <c r="J100" s="1025"/>
      <c r="K100" s="291" t="s">
        <v>783</v>
      </c>
      <c r="X100" s="760">
        <v>0</v>
      </c>
    </row>
    <row s="1637" customFormat="1" customHeight="1" ht="11.25">
      <c r="A101" s="1035"/>
      <c r="B101" s="520"/>
      <c r="D101" s="1036"/>
      <c r="E101" s="1037"/>
      <c r="X101" s="511">
        <v>11</v>
      </c>
    </row>
    <row customHeight="1" ht="22.5" hidden="1">
      <c r="A102" s="538" t="s">
        <v>86</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30858-AD83-A98A-DC28-0.607E2B1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5">
      <c r="A5" s="587"/>
      <c r="B5" s="587"/>
      <c r="C5" s="587"/>
      <c r="D5" s="2124" t="str">
        <f>IF(org=0,"Не определено",org)</f>
        <v>ООО "СамРЭК-Эксплуатация"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190</v>
      </c>
      <c r="E9" s="2129"/>
      <c r="F9" s="2130" t="s">
        <v>191</v>
      </c>
      <c r="G9" s="2131"/>
      <c r="H9" s="2131"/>
      <c r="I9" s="2131"/>
      <c r="J9" s="2134" t="s">
        <v>192</v>
      </c>
      <c r="K9" s="2134"/>
      <c r="L9" s="2134"/>
      <c r="M9" s="2134"/>
      <c r="AM9" s="585">
        <v>18</v>
      </c>
    </row>
    <row customHeight="1" ht="24">
      <c r="A10" s="2128"/>
      <c r="B10" s="594"/>
      <c r="C10" s="527"/>
      <c r="D10" s="525" t="s">
        <v>92</v>
      </c>
      <c r="E10" s="525" t="s">
        <v>93</v>
      </c>
      <c r="F10" s="525" t="s">
        <v>193</v>
      </c>
      <c r="G10" s="2135" t="s">
        <v>92</v>
      </c>
      <c r="H10" s="2136"/>
      <c r="I10" s="525" t="s">
        <v>93</v>
      </c>
      <c r="J10" s="525" t="s">
        <v>193</v>
      </c>
      <c r="K10" s="2135" t="s">
        <v>92</v>
      </c>
      <c r="L10" s="2136"/>
      <c r="M10" s="525" t="s">
        <v>93</v>
      </c>
      <c r="N10" s="1629"/>
      <c r="AM10" s="585">
        <v>23</v>
      </c>
    </row>
    <row s="1855" customFormat="1" customHeight="1" ht="11.25" hidden="1">
      <c r="A11" s="595"/>
      <c r="B11" s="595"/>
      <c r="C11" s="595"/>
      <c r="D11" s="596" t="s">
        <v>194</v>
      </c>
      <c r="E11" s="596" t="s">
        <v>106</v>
      </c>
      <c r="F11" s="596" t="s">
        <v>94</v>
      </c>
      <c r="G11" s="2117" t="s">
        <v>95</v>
      </c>
      <c r="H11" s="2118"/>
      <c r="I11" s="596" t="s">
        <v>120</v>
      </c>
      <c r="J11" s="596" t="s">
        <v>96</v>
      </c>
      <c r="K11" s="2119" t="s">
        <v>97</v>
      </c>
      <c r="L11" s="2120"/>
      <c r="M11" s="596" t="s">
        <v>133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195</v>
      </c>
      <c r="P12" s="1415" t="s">
        <v>196</v>
      </c>
      <c r="Q12" s="1415" t="s">
        <v>197</v>
      </c>
      <c r="R12" s="1415" t="s">
        <v>198</v>
      </c>
      <c r="AM12" s="585">
        <v>1</v>
      </c>
    </row>
    <row s="1855" customFormat="1" customHeight="1" ht="15.75">
      <c r="A13" s="295"/>
      <c r="B13" s="295"/>
      <c r="C13" s="528"/>
      <c r="D13" s="2110" t="s">
        <v>194</v>
      </c>
      <c r="E13" s="2111"/>
      <c r="F13" s="2114" t="s">
        <v>65</v>
      </c>
      <c r="G13" s="2115"/>
      <c r="H13" s="2116">
        <v>1</v>
      </c>
      <c r="I13" s="2107" t="str">
        <f>IF(U13="","",INDEX(TERRITORY_MR_LIST,MATCH(U13,TERRITORY_LIST_ID,0)))</f>
        <v/>
      </c>
      <c r="J13" s="2109" t="s">
        <v>19</v>
      </c>
      <c r="K13" s="604"/>
      <c r="L13" s="529" t="s">
        <v>194</v>
      </c>
      <c r="M13" s="605" t="s">
        <v>28</v>
      </c>
      <c r="N13" s="814"/>
      <c r="O13" s="1418" t="s">
        <v>199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200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201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202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203</v>
      </c>
      <c r="F16" s="179"/>
      <c r="G16" s="179"/>
      <c r="H16" s="179"/>
      <c r="I16" s="179"/>
      <c r="J16" s="179"/>
      <c r="K16" s="179" t="s">
        <v>28</v>
      </c>
      <c r="L16" s="179"/>
      <c r="M16" s="610"/>
      <c r="N16" s="1629"/>
      <c r="AM16" s="585">
        <v>15</v>
      </c>
    </row>
    <row customHeight="1" ht="11.25" hidden="1">
      <c r="A17" s="585" t="s">
        <v>86</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DCEB6-5A25-BDD8-F185-0.F348625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107</v>
      </c>
      <c r="D3" s="691" t="str">
        <f>B3&amp;".1"</f>
        <v>.1</v>
      </c>
      <c r="E3" s="692" t="s">
        <v>1087</v>
      </c>
      <c r="F3" s="693" t="s">
        <v>459</v>
      </c>
      <c r="G3" s="688"/>
      <c r="H3" s="403"/>
      <c r="I3" s="688"/>
      <c r="J3" s="403"/>
      <c r="K3" s="291" t="s">
        <v>1088</v>
      </c>
      <c r="V3" s="507">
        <v>0</v>
      </c>
    </row>
    <row customHeight="1" ht="15" hidden="1">
      <c r="A4" s="507"/>
      <c r="B4" s="2399"/>
      <c r="C4" s="2400"/>
      <c r="D4" s="691" t="str">
        <f>B3&amp;".2"</f>
        <v>.2</v>
      </c>
      <c r="E4" s="692" t="s">
        <v>1089</v>
      </c>
      <c r="F4" s="693" t="s">
        <v>459</v>
      </c>
      <c r="G4" s="1740" t="s">
        <v>28</v>
      </c>
      <c r="H4" s="403"/>
      <c r="I4" s="1740" t="s">
        <v>28</v>
      </c>
      <c r="J4" s="403"/>
      <c r="K4" s="291" t="s">
        <v>1090</v>
      </c>
      <c r="V4" s="507">
        <v>0</v>
      </c>
    </row>
    <row s="1368" customFormat="1" customHeight="1" ht="15" hidden="1">
      <c r="C5" s="674"/>
      <c r="U5" s="422"/>
      <c r="V5" s="419">
        <v>0</v>
      </c>
    </row>
    <row customHeight="1" ht="22.5" hidden="1">
      <c r="A6" s="507"/>
      <c r="B6" s="2399"/>
      <c r="C6" s="2400" t="s">
        <v>107</v>
      </c>
      <c r="D6" s="691" t="str">
        <f>B6&amp;".1"</f>
        <v>.1</v>
      </c>
      <c r="E6" s="692" t="s">
        <v>1091</v>
      </c>
      <c r="F6" s="693" t="s">
        <v>459</v>
      </c>
      <c r="G6" s="688"/>
      <c r="H6" s="403"/>
      <c r="I6" s="688"/>
      <c r="J6" s="403"/>
      <c r="K6" s="291" t="s">
        <v>1092</v>
      </c>
      <c r="V6" s="507">
        <v>0</v>
      </c>
    </row>
    <row customHeight="1" ht="15" hidden="1">
      <c r="A7" s="507"/>
      <c r="B7" s="2399"/>
      <c r="C7" s="2400"/>
      <c r="D7" s="691" t="str">
        <f>B6&amp;".2"</f>
        <v>.2</v>
      </c>
      <c r="E7" s="692" t="s">
        <v>1089</v>
      </c>
      <c r="F7" s="693" t="s">
        <v>459</v>
      </c>
      <c r="G7" s="1740" t="s">
        <v>28</v>
      </c>
      <c r="H7" s="403"/>
      <c r="I7" s="1740" t="s">
        <v>28</v>
      </c>
      <c r="J7" s="403"/>
      <c r="K7" s="291" t="s">
        <v>1090</v>
      </c>
      <c r="V7" s="507">
        <v>0</v>
      </c>
    </row>
    <row s="1368" customFormat="1" customHeight="1" ht="15" hidden="1">
      <c r="C8" s="674"/>
      <c r="U8" s="422"/>
      <c r="V8" s="419">
        <v>0</v>
      </c>
    </row>
    <row customHeight="1" ht="22.5" hidden="1">
      <c r="A9" s="507"/>
      <c r="B9" s="2399"/>
      <c r="C9" s="2400" t="s">
        <v>107</v>
      </c>
      <c r="D9" s="691" t="str">
        <f>B9&amp;".1"</f>
        <v>.1</v>
      </c>
      <c r="E9" s="692" t="s">
        <v>1093</v>
      </c>
      <c r="F9" s="693" t="s">
        <v>459</v>
      </c>
      <c r="G9" s="699" t="s">
        <v>28</v>
      </c>
      <c r="H9" s="403" t="s">
        <v>28</v>
      </c>
      <c r="I9" s="699" t="s">
        <v>28</v>
      </c>
      <c r="J9" s="403" t="s">
        <v>28</v>
      </c>
      <c r="K9" s="291"/>
      <c r="V9" s="507">
        <v>0</v>
      </c>
    </row>
    <row customHeight="1" ht="15" hidden="1">
      <c r="A10" s="507"/>
      <c r="B10" s="2399"/>
      <c r="C10" s="2400"/>
      <c r="D10" s="691" t="str">
        <f>B9&amp;".2"</f>
        <v>.2</v>
      </c>
      <c r="E10" s="692" t="s">
        <v>1094</v>
      </c>
      <c r="F10" s="693" t="s">
        <v>459</v>
      </c>
      <c r="G10" s="1734" t="s">
        <v>28</v>
      </c>
      <c r="H10" s="403" t="s">
        <v>28</v>
      </c>
      <c r="I10" s="1734" t="s">
        <v>28</v>
      </c>
      <c r="J10" s="403" t="s">
        <v>28</v>
      </c>
      <c r="K10" s="291" t="s">
        <v>1095</v>
      </c>
      <c r="V10" s="507">
        <v>0</v>
      </c>
    </row>
    <row customHeight="1" ht="15" hidden="1">
      <c r="A11" s="507"/>
      <c r="B11" s="2399"/>
      <c r="C11" s="2400"/>
      <c r="D11" s="691" t="str">
        <f>B9&amp;".3"</f>
        <v>.3</v>
      </c>
      <c r="E11" s="692" t="s">
        <v>1096</v>
      </c>
      <c r="F11" s="693" t="s">
        <v>459</v>
      </c>
      <c r="G11" s="1734" t="s">
        <v>28</v>
      </c>
      <c r="H11" s="403" t="s">
        <v>28</v>
      </c>
      <c r="I11" s="1734" t="s">
        <v>28</v>
      </c>
      <c r="J11" s="403" t="s">
        <v>28</v>
      </c>
      <c r="K11" s="291" t="s">
        <v>1097</v>
      </c>
      <c r="V11" s="507">
        <v>0</v>
      </c>
    </row>
    <row s="1368" customFormat="1" customHeight="1" ht="15" hidden="1">
      <c r="C12" s="674"/>
      <c r="U12" s="422"/>
      <c r="V12" s="419">
        <v>0</v>
      </c>
    </row>
    <row customHeight="1" ht="33.75" hidden="1">
      <c r="A13" s="507"/>
      <c r="B13" s="2399"/>
      <c r="C13" s="2400" t="s">
        <v>107</v>
      </c>
      <c r="D13" s="691" t="str">
        <f>B13&amp;".1"</f>
        <v>.1</v>
      </c>
      <c r="E13" s="692" t="s">
        <v>1098</v>
      </c>
      <c r="F13" s="693" t="s">
        <v>459</v>
      </c>
      <c r="G13" s="699" t="s">
        <v>28</v>
      </c>
      <c r="H13" s="403" t="s">
        <v>28</v>
      </c>
      <c r="I13" s="699" t="s">
        <v>28</v>
      </c>
      <c r="J13" s="403" t="s">
        <v>28</v>
      </c>
      <c r="K13" s="291" t="s">
        <v>1099</v>
      </c>
      <c r="V13" s="507">
        <v>0</v>
      </c>
    </row>
    <row customHeight="1" ht="15" hidden="1">
      <c r="B14" s="2399"/>
      <c r="C14" s="2400"/>
      <c r="D14" s="691" t="str">
        <f>B13&amp;".2"</f>
        <v>.2</v>
      </c>
      <c r="E14" s="692" t="s">
        <v>1100</v>
      </c>
      <c r="F14" s="693" t="s">
        <v>459</v>
      </c>
      <c r="G14" s="1734" t="s">
        <v>28</v>
      </c>
      <c r="H14" s="403" t="s">
        <v>28</v>
      </c>
      <c r="I14" s="1734" t="s">
        <v>28</v>
      </c>
      <c r="J14" s="403" t="s">
        <v>28</v>
      </c>
      <c r="K14" s="291" t="s">
        <v>1101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"СамРЭК-Эксплуатация"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199</v>
      </c>
      <c r="J25" s="754"/>
      <c r="K25" s="419"/>
      <c r="U25" s="677"/>
      <c r="V25" s="760">
        <v>1</v>
      </c>
    </row>
    <row customHeight="1" ht="15.75">
      <c r="C26" s="178"/>
      <c r="D26" s="713"/>
      <c r="E26" s="2369" t="s">
        <v>190</v>
      </c>
      <c r="F26" s="2370"/>
      <c r="G26" s="2397" t="str">
        <f>IF(G25="","",INDEX(DIFFERENTIATION_UNMERGE_VD,MATCH(G25,DIFFERENTIATION_ID_DIFF,0)))</f>
        <v/>
      </c>
      <c r="H26" s="2398"/>
      <c r="I26" s="2397">
        <f>IF(I25="","",INDEX(DIFFERENTIATION_UNMERGE_VD,MATCH(I25,DIFFERENTIATION_ID_DIFF,0)))</f>
        <v>0</v>
      </c>
      <c r="J26" s="2398"/>
      <c r="K26" s="2177" t="s">
        <v>454</v>
      </c>
      <c r="V26" s="507">
        <v>15</v>
      </c>
    </row>
    <row s="1637" customFormat="1" customHeight="1" ht="15.75">
      <c r="A27" s="761"/>
      <c r="C27" s="178"/>
      <c r="D27" s="713"/>
      <c r="E27" s="2369" t="s">
        <v>716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717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453</v>
      </c>
      <c r="E29" s="2372"/>
      <c r="F29" s="2372"/>
      <c r="G29" s="889"/>
      <c r="H29" s="889"/>
      <c r="I29" s="889"/>
      <c r="J29" s="890"/>
      <c r="K29" s="2197"/>
      <c r="U29" s="677"/>
      <c r="V29" s="760">
        <v>15</v>
      </c>
    </row>
    <row customHeight="1" ht="36">
      <c r="C30" s="178"/>
      <c r="D30" s="763" t="s">
        <v>92</v>
      </c>
      <c r="E30" s="762" t="s">
        <v>455</v>
      </c>
      <c r="F30" s="762" t="s">
        <v>718</v>
      </c>
      <c r="G30" s="810" t="s">
        <v>456</v>
      </c>
      <c r="H30" s="809" t="s">
        <v>543</v>
      </c>
      <c r="I30" s="686" t="s">
        <v>456</v>
      </c>
      <c r="J30" s="467" t="s">
        <v>543</v>
      </c>
      <c r="K30" s="2203"/>
      <c r="V30" s="507">
        <v>34</v>
      </c>
    </row>
    <row customHeight="1" ht="15" hidden="1">
      <c r="C31" s="178"/>
      <c r="D31" s="595"/>
      <c r="E31" s="595"/>
      <c r="F31" s="595"/>
      <c r="G31" s="661"/>
      <c r="H31" s="661"/>
      <c r="I31" s="661"/>
      <c r="J31" s="661"/>
      <c r="K31" s="291"/>
      <c r="V31" s="507">
        <v>0</v>
      </c>
    </row>
    <row customHeight="1" ht="24">
      <c r="A32" s="507"/>
      <c r="B32" s="507" t="s">
        <v>1102</v>
      </c>
      <c r="C32" s="528"/>
      <c r="D32" s="694">
        <v>1</v>
      </c>
      <c r="E32" s="695" t="s">
        <v>1103</v>
      </c>
      <c r="F32" s="693" t="s">
        <v>459</v>
      </c>
      <c r="G32" s="815" t="s">
        <v>459</v>
      </c>
      <c r="H32" s="815" t="s">
        <v>459</v>
      </c>
      <c r="I32" s="693" t="s">
        <v>459</v>
      </c>
      <c r="J32" s="693" t="s">
        <v>459</v>
      </c>
      <c r="K32" s="291"/>
      <c r="V32" s="507">
        <v>23</v>
      </c>
    </row>
    <row customHeight="1" ht="11.25">
      <c r="A33" s="507"/>
      <c r="C33" s="507"/>
      <c r="D33" s="349"/>
      <c r="E33" s="582" t="s">
        <v>738</v>
      </c>
      <c r="F33" s="574"/>
      <c r="G33" s="574"/>
      <c r="H33" s="574"/>
      <c r="I33" s="574"/>
      <c r="J33" s="574"/>
      <c r="K33" s="575"/>
      <c r="U33" s="507"/>
      <c r="V33" s="507">
        <v>11</v>
      </c>
    </row>
    <row customHeight="1" ht="24">
      <c r="A34" s="507"/>
      <c r="B34" s="583" t="s">
        <v>788</v>
      </c>
      <c r="C34" s="528"/>
      <c r="D34" s="694">
        <v>2</v>
      </c>
      <c r="E34" s="695" t="s">
        <v>1104</v>
      </c>
      <c r="F34" s="822" t="s">
        <v>459</v>
      </c>
      <c r="G34" s="822" t="s">
        <v>459</v>
      </c>
      <c r="H34" s="822" t="s">
        <v>459</v>
      </c>
      <c r="I34" s="693"/>
      <c r="J34" s="693"/>
      <c r="K34" s="291"/>
      <c r="V34" s="507">
        <v>23</v>
      </c>
    </row>
    <row customHeight="1" ht="11.25">
      <c r="A35" s="507"/>
      <c r="C35" s="507"/>
      <c r="D35" s="349"/>
      <c r="E35" s="582" t="s">
        <v>1105</v>
      </c>
      <c r="F35" s="574"/>
      <c r="G35" s="696"/>
      <c r="H35" s="574"/>
      <c r="I35" s="696"/>
      <c r="J35" s="574"/>
      <c r="K35" s="575"/>
      <c r="U35" s="507"/>
      <c r="V35" s="507">
        <v>11</v>
      </c>
    </row>
    <row customHeight="1" ht="71.25">
      <c r="A36" s="507"/>
      <c r="B36" s="507" t="s">
        <v>1106</v>
      </c>
      <c r="C36" s="528"/>
      <c r="D36" s="694">
        <v>3</v>
      </c>
      <c r="E36" s="695" t="s">
        <v>1107</v>
      </c>
      <c r="F36" s="697" t="s">
        <v>459</v>
      </c>
      <c r="G36" s="816" t="s">
        <v>1108</v>
      </c>
      <c r="H36" s="815" t="s">
        <v>459</v>
      </c>
      <c r="I36" s="526" t="s">
        <v>1108</v>
      </c>
      <c r="J36" s="693" t="s">
        <v>459</v>
      </c>
      <c r="K36" s="291" t="s">
        <v>1109</v>
      </c>
      <c r="V36" s="507">
        <v>68</v>
      </c>
    </row>
    <row customHeight="1" ht="11.25">
      <c r="A37" s="507"/>
      <c r="C37" s="507"/>
      <c r="D37" s="349"/>
      <c r="E37" s="582" t="s">
        <v>1110</v>
      </c>
      <c r="F37" s="574"/>
      <c r="G37" s="696"/>
      <c r="H37" s="696"/>
      <c r="I37" s="696"/>
      <c r="J37" s="696"/>
      <c r="K37" s="575"/>
      <c r="U37" s="507"/>
      <c r="V37" s="507">
        <v>11</v>
      </c>
    </row>
    <row customHeight="1" ht="71.25">
      <c r="A38" s="507"/>
      <c r="B38" s="507" t="s">
        <v>1111</v>
      </c>
      <c r="C38" s="528"/>
      <c r="D38" s="694">
        <v>4</v>
      </c>
      <c r="E38" s="695" t="s">
        <v>1112</v>
      </c>
      <c r="F38" s="697" t="s">
        <v>459</v>
      </c>
      <c r="G38" s="816" t="s">
        <v>1108</v>
      </c>
      <c r="H38" s="817" t="s">
        <v>459</v>
      </c>
      <c r="I38" s="526" t="s">
        <v>1108</v>
      </c>
      <c r="J38" s="523" t="s">
        <v>459</v>
      </c>
      <c r="K38" s="681" t="s">
        <v>1113</v>
      </c>
      <c r="V38" s="507">
        <v>68</v>
      </c>
    </row>
    <row customHeight="1" ht="11.25">
      <c r="A39" s="507"/>
      <c r="C39" s="507"/>
      <c r="D39" s="349"/>
      <c r="E39" s="582" t="s">
        <v>1114</v>
      </c>
      <c r="F39" s="574"/>
      <c r="G39" s="574"/>
      <c r="H39" s="698"/>
      <c r="I39" s="574"/>
      <c r="J39" s="698"/>
      <c r="K39" s="575"/>
      <c r="U39" s="507"/>
      <c r="V39" s="507">
        <v>11</v>
      </c>
    </row>
    <row customHeight="1" ht="22.5" hidden="1">
      <c r="A40" s="451" t="s">
        <v>86</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5C747-B607-CB5C-CC1D-0.2B7FF41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1115</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ООО "СамРЭК-Эксплуатация"</v>
      </c>
      <c r="G6" s="2251"/>
      <c r="H6" s="2251"/>
      <c r="I6" s="2251"/>
      <c r="J6" s="2251"/>
      <c r="K6" s="2251"/>
      <c r="M6" s="584"/>
      <c r="AB6" s="1150"/>
      <c r="AE6" s="1633">
        <v>16</v>
      </c>
    </row>
    <row customHeight="1" ht="10.5">
      <c r="AE7" s="760">
        <v>10</v>
      </c>
    </row>
    <row customHeight="1" ht="10.5">
      <c r="A8" s="1053"/>
      <c r="B8" s="1053"/>
      <c r="C8" s="1053"/>
      <c r="F8" s="2103" t="s">
        <v>453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92</v>
      </c>
      <c r="G9" s="2129" t="s">
        <v>1115</v>
      </c>
      <c r="H9" s="2177" t="s">
        <v>1116</v>
      </c>
      <c r="I9" s="2129" t="s">
        <v>1117</v>
      </c>
      <c r="J9" s="2129" t="s">
        <v>1118</v>
      </c>
      <c r="K9" s="2129" t="s">
        <v>1119</v>
      </c>
      <c r="L9" s="2129" t="s">
        <v>1120</v>
      </c>
      <c r="M9" s="2129" t="s">
        <v>1121</v>
      </c>
      <c r="N9" s="2211" t="s">
        <v>1122</v>
      </c>
      <c r="O9" s="2211"/>
      <c r="P9" s="2211"/>
      <c r="Q9" s="2401" t="s">
        <v>1123</v>
      </c>
      <c r="R9" s="2402"/>
      <c r="S9" s="2402"/>
      <c r="T9" s="2403"/>
      <c r="U9" s="2401" t="s">
        <v>1124</v>
      </c>
      <c r="V9" s="2402"/>
      <c r="W9" s="2402"/>
      <c r="X9" s="2403"/>
      <c r="Y9" s="2103" t="s">
        <v>1125</v>
      </c>
      <c r="Z9" s="2104"/>
      <c r="AA9" s="2104"/>
      <c r="AB9" s="2105"/>
      <c r="AE9" s="760">
        <v>41</v>
      </c>
    </row>
    <row customHeight="1" ht="42.75">
      <c r="A10" s="907"/>
      <c r="B10" s="907"/>
      <c r="C10" s="907"/>
      <c r="F10" s="2177"/>
      <c r="G10" s="2177"/>
      <c r="H10" s="2234"/>
      <c r="I10" s="2177"/>
      <c r="J10" s="2177"/>
      <c r="K10" s="2177"/>
      <c r="L10" s="2177"/>
      <c r="M10" s="2177"/>
      <c r="N10" s="905" t="s">
        <v>1126</v>
      </c>
      <c r="O10" s="905" t="s">
        <v>1127</v>
      </c>
      <c r="P10" s="906" t="s">
        <v>1128</v>
      </c>
      <c r="Q10" s="917" t="s">
        <v>93</v>
      </c>
      <c r="R10" s="917" t="s">
        <v>1129</v>
      </c>
      <c r="S10" s="917" t="s">
        <v>1130</v>
      </c>
      <c r="T10" s="918" t="s">
        <v>1131</v>
      </c>
      <c r="U10" s="917" t="s">
        <v>93</v>
      </c>
      <c r="V10" s="917" t="s">
        <v>1132</v>
      </c>
      <c r="W10" s="917" t="s">
        <v>1130</v>
      </c>
      <c r="X10" s="918" t="s">
        <v>1131</v>
      </c>
      <c r="Y10" s="303" t="s">
        <v>1133</v>
      </c>
      <c r="Z10" s="2103" t="s">
        <v>92</v>
      </c>
      <c r="AA10" s="2105"/>
      <c r="AB10" s="1051" t="s">
        <v>1134</v>
      </c>
      <c r="AE10" s="760">
        <v>41</v>
      </c>
    </row>
    <row s="1644" customFormat="1" customHeight="1" ht="5.25" hidden="1">
      <c r="A11" s="1054"/>
      <c r="B11" s="1054"/>
      <c r="C11" s="1054"/>
      <c r="E11" s="1052"/>
      <c r="F11" s="2408" t="s">
        <v>529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1135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1136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86</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AF7BB-4EC1-BB89-FCD2-0.D058F1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"СамРЭК-Эксплуатация"</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453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1137</v>
      </c>
      <c r="G9" s="2411" t="s">
        <v>1138</v>
      </c>
      <c r="H9" s="2412"/>
      <c r="I9" s="2129" t="s">
        <v>1139</v>
      </c>
      <c r="J9" s="2129"/>
      <c r="K9" s="2129" t="s">
        <v>1140</v>
      </c>
      <c r="L9" s="2129"/>
      <c r="M9" s="2129"/>
      <c r="N9" s="2129"/>
      <c r="O9" s="2129"/>
      <c r="P9" s="2129"/>
      <c r="Q9" s="2129"/>
      <c r="R9" s="2129"/>
      <c r="S9" s="2129"/>
      <c r="T9" s="2129"/>
      <c r="U9" s="2129"/>
      <c r="V9" s="2129"/>
      <c r="W9" s="2129"/>
      <c r="X9" s="2129"/>
      <c r="Y9" s="2129"/>
      <c r="Z9" s="2194" t="s">
        <v>1141</v>
      </c>
      <c r="AA9" s="2195"/>
      <c r="AB9" s="2129" t="s">
        <v>1142</v>
      </c>
      <c r="AC9" s="2129"/>
      <c r="AD9" s="2129"/>
      <c r="AE9" s="2129"/>
      <c r="AF9" s="2177" t="s">
        <v>1143</v>
      </c>
      <c r="AG9" s="2129" t="s">
        <v>1144</v>
      </c>
      <c r="AH9" s="2129"/>
      <c r="AI9" s="2177" t="s">
        <v>1145</v>
      </c>
      <c r="AJ9" s="2129" t="s">
        <v>1146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1147</v>
      </c>
      <c r="L10" s="2103" t="s">
        <v>1148</v>
      </c>
      <c r="M10" s="2105"/>
      <c r="N10" s="2129" t="s">
        <v>1149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1150</v>
      </c>
      <c r="M11" s="2177" t="s">
        <v>1151</v>
      </c>
      <c r="N11" s="2129" t="s">
        <v>1152</v>
      </c>
      <c r="O11" s="2129"/>
      <c r="P11" s="2420" t="s">
        <v>1133</v>
      </c>
      <c r="Q11" s="2420" t="s">
        <v>1153</v>
      </c>
      <c r="R11" s="2420" t="s">
        <v>1154</v>
      </c>
      <c r="S11" s="2420" t="s">
        <v>1155</v>
      </c>
      <c r="T11" s="2420"/>
      <c r="U11" s="2420"/>
      <c r="V11" s="2420"/>
      <c r="W11" s="2420"/>
      <c r="X11" s="2420"/>
      <c r="Y11" s="2420"/>
      <c r="Z11" s="2196"/>
      <c r="AA11" s="2197"/>
      <c r="AB11" s="2129" t="s">
        <v>1156</v>
      </c>
      <c r="AC11" s="2129"/>
      <c r="AD11" s="2103" t="s">
        <v>1157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93</v>
      </c>
      <c r="J12" s="1155" t="s">
        <v>1158</v>
      </c>
      <c r="K12" s="2129"/>
      <c r="L12" s="2234"/>
      <c r="M12" s="2234"/>
      <c r="N12" s="2129"/>
      <c r="O12" s="2129"/>
      <c r="P12" s="2420"/>
      <c r="Q12" s="2420"/>
      <c r="R12" s="2420"/>
      <c r="S12" s="1136" t="s">
        <v>90</v>
      </c>
      <c r="T12" s="1136" t="s">
        <v>91</v>
      </c>
      <c r="U12" s="1136" t="s">
        <v>89</v>
      </c>
      <c r="V12" s="1136" t="s">
        <v>1159</v>
      </c>
      <c r="W12" s="1136" t="s">
        <v>89</v>
      </c>
      <c r="X12" s="1136" t="s">
        <v>1160</v>
      </c>
      <c r="Y12" s="1136" t="s">
        <v>1161</v>
      </c>
      <c r="Z12" s="2202"/>
      <c r="AA12" s="2203"/>
      <c r="AB12" s="1143" t="s">
        <v>1162</v>
      </c>
      <c r="AC12" s="1143" t="s">
        <v>1163</v>
      </c>
      <c r="AD12" s="1143" t="s">
        <v>1162</v>
      </c>
      <c r="AE12" s="1143" t="s">
        <v>1163</v>
      </c>
      <c r="AF12" s="2234"/>
      <c r="AG12" s="1156" t="s">
        <v>1164</v>
      </c>
      <c r="AH12" s="1156" t="s">
        <v>1165</v>
      </c>
      <c r="AI12" s="2234"/>
      <c r="AJ12" s="1156" t="s">
        <v>1164</v>
      </c>
      <c r="AK12" s="1156" t="s">
        <v>1165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1166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86</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317E8-DC1A-A7AC-8F3C-0.E08756C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"СамРЭК-Эксплуатация"</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453</v>
      </c>
      <c r="G9" s="2422"/>
      <c r="H9" s="2422"/>
      <c r="I9" s="2422"/>
      <c r="J9" s="2422"/>
      <c r="K9" s="1242"/>
      <c r="L9" s="1159"/>
      <c r="M9" s="1159"/>
      <c r="N9" s="1159"/>
      <c r="O9" s="1159"/>
      <c r="P9" s="1159"/>
      <c r="Q9" s="1159"/>
      <c r="R9" s="1159"/>
      <c r="S9" s="1159"/>
      <c r="T9" s="1159"/>
      <c r="U9" s="1159"/>
      <c r="V9" s="1159"/>
      <c r="W9" s="1157">
        <v>10</v>
      </c>
    </row>
    <row customHeight="1" ht="25.5">
      <c r="E10" s="1159"/>
      <c r="F10" s="2425" t="s">
        <v>92</v>
      </c>
      <c r="G10" s="2430" t="s">
        <v>1167</v>
      </c>
      <c r="H10" s="2428" t="s">
        <v>1168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1169</v>
      </c>
      <c r="I12" s="1234"/>
      <c r="J12" s="1228"/>
      <c r="K12" s="1236"/>
      <c r="W12" s="1157">
        <v>10</v>
      </c>
    </row>
    <row customHeight="1" ht="10.5" hidden="1">
      <c r="F13" s="1228">
        <v>1</v>
      </c>
      <c r="G13" s="1228">
        <v>2</v>
      </c>
      <c r="H13" s="1228">
        <v>3</v>
      </c>
      <c r="I13" s="1228">
        <v>4</v>
      </c>
      <c r="J13" s="1228">
        <v>5</v>
      </c>
      <c r="K13" s="1236"/>
      <c r="W13" s="1157">
        <v>0</v>
      </c>
    </row>
    <row customHeight="1" ht="11.25">
      <c r="F14" s="1227" t="s">
        <v>1170</v>
      </c>
      <c r="G14" s="2423" t="s">
        <v>1171</v>
      </c>
      <c r="H14" s="2423"/>
      <c r="I14" s="2423"/>
      <c r="J14" s="2423"/>
      <c r="K14" s="1236"/>
      <c r="W14" s="1157">
        <v>11</v>
      </c>
    </row>
    <row customHeight="1" ht="11.25">
      <c r="F15" s="1232">
        <v>1</v>
      </c>
      <c r="G15" s="692" t="s">
        <v>1172</v>
      </c>
      <c r="H15" s="1238">
        <f>SUM(I15:J15)</f>
        <v>0</v>
      </c>
      <c r="I15" s="1238">
        <f>SUM(I16:I27)</f>
        <v>0</v>
      </c>
      <c r="J15" s="1227"/>
      <c r="K15" s="1236"/>
      <c r="W15" s="1157">
        <v>11</v>
      </c>
    </row>
    <row customHeight="1" ht="24">
      <c r="F16" s="1232" t="s">
        <v>1173</v>
      </c>
      <c r="G16" s="1239" t="s">
        <v>1174</v>
      </c>
      <c r="H16" s="1238">
        <f>SUM(I16:J16)</f>
        <v>0</v>
      </c>
      <c r="I16" s="1237"/>
      <c r="J16" s="1227"/>
      <c r="K16" s="1236"/>
      <c r="W16" s="1157">
        <v>23</v>
      </c>
    </row>
    <row customHeight="1" ht="24">
      <c r="F17" s="1232" t="s">
        <v>1175</v>
      </c>
      <c r="G17" s="1239" t="s">
        <v>1176</v>
      </c>
      <c r="H17" s="1238">
        <f>SUM(I17:J17)</f>
        <v>0</v>
      </c>
      <c r="I17" s="1237"/>
      <c r="J17" s="1227"/>
      <c r="K17" s="1236"/>
      <c r="W17" s="1157">
        <v>23</v>
      </c>
    </row>
    <row customHeight="1" ht="36">
      <c r="F18" s="1232" t="s">
        <v>1177</v>
      </c>
      <c r="G18" s="1239" t="s">
        <v>1178</v>
      </c>
      <c r="H18" s="1238">
        <f>SUM(I18:J18)</f>
        <v>0</v>
      </c>
      <c r="I18" s="1237"/>
      <c r="J18" s="1227"/>
      <c r="K18" s="1236"/>
      <c r="W18" s="1157">
        <v>34</v>
      </c>
    </row>
    <row customHeight="1" ht="36">
      <c r="F19" s="1232" t="s">
        <v>1179</v>
      </c>
      <c r="G19" s="1239" t="s">
        <v>1180</v>
      </c>
      <c r="H19" s="1238">
        <f>SUM(I19:J19)</f>
        <v>0</v>
      </c>
      <c r="I19" s="1237"/>
      <c r="J19" s="1227"/>
      <c r="K19" s="1236"/>
      <c r="W19" s="1157">
        <v>34</v>
      </c>
    </row>
    <row customHeight="1" ht="48">
      <c r="F20" s="1232" t="s">
        <v>1181</v>
      </c>
      <c r="G20" s="1239" t="s">
        <v>1182</v>
      </c>
      <c r="H20" s="1238">
        <f>SUM(I20:J20)</f>
        <v>0</v>
      </c>
      <c r="I20" s="1237"/>
      <c r="J20" s="1227"/>
      <c r="K20" s="1236"/>
      <c r="W20" s="1157">
        <v>46</v>
      </c>
    </row>
    <row customHeight="1" ht="36">
      <c r="F21" s="1232" t="s">
        <v>1183</v>
      </c>
      <c r="G21" s="1239" t="s">
        <v>1184</v>
      </c>
      <c r="H21" s="1238">
        <f>SUM(I21:J21)</f>
        <v>0</v>
      </c>
      <c r="I21" s="1237"/>
      <c r="J21" s="1227"/>
      <c r="K21" s="1236"/>
      <c r="W21" s="1157">
        <v>34</v>
      </c>
    </row>
    <row customHeight="1" ht="36">
      <c r="F22" s="1232" t="s">
        <v>1185</v>
      </c>
      <c r="G22" s="1239" t="s">
        <v>1186</v>
      </c>
      <c r="H22" s="1238">
        <f>SUM(I22:J22)</f>
        <v>0</v>
      </c>
      <c r="I22" s="1237"/>
      <c r="J22" s="1227"/>
      <c r="K22" s="1236"/>
      <c r="W22" s="1157">
        <v>34</v>
      </c>
    </row>
    <row customHeight="1" ht="24">
      <c r="F23" s="1232" t="s">
        <v>1187</v>
      </c>
      <c r="G23" s="1239" t="s">
        <v>1188</v>
      </c>
      <c r="H23" s="1238">
        <f>SUM(I23:J23)</f>
        <v>0</v>
      </c>
      <c r="I23" s="1237"/>
      <c r="J23" s="1227"/>
      <c r="K23" s="1236"/>
      <c r="W23" s="1157">
        <v>23</v>
      </c>
    </row>
    <row customHeight="1" ht="24">
      <c r="F24" s="1232" t="s">
        <v>1189</v>
      </c>
      <c r="G24" s="1239" t="s">
        <v>1190</v>
      </c>
      <c r="H24" s="1238">
        <f>SUM(I24:J24)</f>
        <v>0</v>
      </c>
      <c r="I24" s="1237"/>
      <c r="J24" s="1227"/>
      <c r="K24" s="1236"/>
      <c r="W24" s="1157">
        <v>23</v>
      </c>
    </row>
    <row customHeight="1" ht="36">
      <c r="F25" s="1232" t="s">
        <v>1191</v>
      </c>
      <c r="G25" s="1239" t="s">
        <v>1192</v>
      </c>
      <c r="H25" s="1238">
        <f>SUM(I25:J25)</f>
        <v>0</v>
      </c>
      <c r="I25" s="1237"/>
      <c r="J25" s="1227"/>
      <c r="K25" s="1236"/>
      <c r="W25" s="1157">
        <v>34</v>
      </c>
    </row>
    <row customHeight="1" ht="36">
      <c r="F26" s="1232" t="s">
        <v>1193</v>
      </c>
      <c r="G26" s="1239" t="s">
        <v>1194</v>
      </c>
      <c r="H26" s="1238">
        <f>SUM(I26:J26)</f>
        <v>0</v>
      </c>
      <c r="I26" s="1237"/>
      <c r="J26" s="1227"/>
      <c r="K26" s="1236"/>
      <c r="W26" s="1157">
        <v>34</v>
      </c>
    </row>
    <row customHeight="1" ht="11.25">
      <c r="F27" s="1232" t="s">
        <v>1195</v>
      </c>
      <c r="G27" s="1239" t="s">
        <v>1196</v>
      </c>
      <c r="H27" s="1238">
        <f>SUM(I27:J27)</f>
        <v>0</v>
      </c>
      <c r="I27" s="1237"/>
      <c r="J27" s="1227"/>
      <c r="K27" s="1236"/>
      <c r="W27" s="1157">
        <v>11</v>
      </c>
    </row>
    <row customHeight="1" ht="11.25">
      <c r="F28" s="1232">
        <v>2</v>
      </c>
      <c r="G28" s="692" t="s">
        <v>1197</v>
      </c>
      <c r="H28" s="1238">
        <f>SUM(I28:J28)</f>
        <v>0</v>
      </c>
      <c r="I28" s="1238">
        <f>SUM(I29:I31)</f>
        <v>0</v>
      </c>
      <c r="J28" s="1227"/>
      <c r="K28" s="1236"/>
      <c r="W28" s="1157">
        <v>11</v>
      </c>
    </row>
    <row customHeight="1" ht="11.25">
      <c r="F29" s="1232" t="s">
        <v>860</v>
      </c>
      <c r="G29" s="1239" t="s">
        <v>1198</v>
      </c>
      <c r="H29" s="1238">
        <f>SUM(I29:J29)</f>
        <v>0</v>
      </c>
      <c r="I29" s="1237"/>
      <c r="J29" s="1227"/>
      <c r="K29" s="1236"/>
      <c r="W29" s="1157">
        <v>11</v>
      </c>
    </row>
    <row customHeight="1" ht="11.25">
      <c r="F30" s="1232" t="s">
        <v>460</v>
      </c>
      <c r="G30" s="1239" t="s">
        <v>1199</v>
      </c>
      <c r="H30" s="1238">
        <f>SUM(I30:J30)</f>
        <v>0</v>
      </c>
      <c r="I30" s="1237"/>
      <c r="J30" s="1227"/>
      <c r="K30" s="1236"/>
      <c r="W30" s="1157">
        <v>11</v>
      </c>
    </row>
    <row customHeight="1" ht="11.25">
      <c r="F31" s="1232" t="s">
        <v>463</v>
      </c>
      <c r="G31" s="1239" t="s">
        <v>1200</v>
      </c>
      <c r="H31" s="1238">
        <f>SUM(I31:J31)</f>
        <v>0</v>
      </c>
      <c r="I31" s="1237"/>
      <c r="J31" s="1227"/>
      <c r="K31" s="1236"/>
      <c r="W31" s="1157">
        <v>11</v>
      </c>
    </row>
    <row customHeight="1" ht="11.25">
      <c r="F32" s="1232">
        <v>3</v>
      </c>
      <c r="G32" s="692" t="s">
        <v>1201</v>
      </c>
      <c r="H32" s="1238">
        <f>SUM(I32:J32)</f>
        <v>0</v>
      </c>
      <c r="I32" s="1238">
        <f>SUM(I33:I34)</f>
        <v>0</v>
      </c>
      <c r="J32" s="1227"/>
      <c r="K32" s="1236"/>
      <c r="W32" s="1157">
        <v>11</v>
      </c>
    </row>
    <row customHeight="1" ht="48">
      <c r="F33" s="1232" t="s">
        <v>477</v>
      </c>
      <c r="G33" s="1239" t="s">
        <v>1202</v>
      </c>
      <c r="H33" s="1238">
        <f>SUM(I33:J33)</f>
        <v>0</v>
      </c>
      <c r="I33" s="1237"/>
      <c r="J33" s="1227"/>
      <c r="K33" s="1236"/>
      <c r="W33" s="1157">
        <v>46</v>
      </c>
    </row>
    <row customHeight="1" ht="11.25">
      <c r="F34" s="1232" t="s">
        <v>485</v>
      </c>
      <c r="G34" s="1239" t="s">
        <v>1203</v>
      </c>
      <c r="H34" s="1238">
        <f>SUM(I34:J34)</f>
        <v>0</v>
      </c>
      <c r="I34" s="1237"/>
      <c r="J34" s="1227"/>
      <c r="K34" s="1236"/>
      <c r="W34" s="1157">
        <v>11</v>
      </c>
    </row>
    <row customHeight="1" ht="11.25">
      <c r="F35" s="1232">
        <v>4</v>
      </c>
      <c r="G35" s="692" t="s">
        <v>1204</v>
      </c>
      <c r="H35" s="1238">
        <f>SUM(I35:J35)</f>
        <v>0</v>
      </c>
      <c r="I35" s="1237"/>
      <c r="J35" s="1227"/>
      <c r="K35" s="1236"/>
      <c r="W35" s="1157">
        <v>11</v>
      </c>
    </row>
    <row customHeight="1" ht="11.25">
      <c r="F36" s="1232"/>
      <c r="G36" s="695" t="s">
        <v>1205</v>
      </c>
      <c r="H36" s="1238">
        <f>SUM(I36:J36)</f>
        <v>0</v>
      </c>
      <c r="I36" s="1238">
        <f>SUM(I15,I28,I32,I35)</f>
        <v>0</v>
      </c>
      <c r="J36" s="1227"/>
      <c r="K36" s="1236"/>
      <c r="W36" s="1157">
        <v>11</v>
      </c>
    </row>
    <row customHeight="1" ht="29.25">
      <c r="F37" s="1233" t="s">
        <v>1206</v>
      </c>
      <c r="G37" s="2424" t="s">
        <v>1207</v>
      </c>
      <c r="H37" s="2424"/>
      <c r="I37" s="2424"/>
      <c r="J37" s="2424"/>
      <c r="K37" s="1236"/>
      <c r="W37" s="1157">
        <v>28</v>
      </c>
    </row>
    <row customHeight="1" ht="24">
      <c r="F38" s="1232" t="s">
        <v>194</v>
      </c>
      <c r="G38" s="692" t="s">
        <v>1208</v>
      </c>
      <c r="H38" s="1238">
        <f>SUM(I38:J38)</f>
        <v>0</v>
      </c>
      <c r="I38" s="1238">
        <f>SUM(I39,I44,I47)</f>
        <v>0</v>
      </c>
      <c r="J38" s="1227"/>
      <c r="K38" s="1236"/>
      <c r="W38" s="1157">
        <v>23</v>
      </c>
    </row>
    <row customHeight="1" ht="11.25">
      <c r="F39" s="1232" t="s">
        <v>1173</v>
      </c>
      <c r="G39" s="1239" t="s">
        <v>1172</v>
      </c>
      <c r="H39" s="1238">
        <f>SUM(I39:J39)</f>
        <v>0</v>
      </c>
      <c r="I39" s="1238">
        <f>SUM(I40:I43)</f>
        <v>0</v>
      </c>
      <c r="J39" s="1227"/>
      <c r="K39" s="1236"/>
      <c r="W39" s="1157">
        <v>11</v>
      </c>
    </row>
    <row customHeight="1" ht="24">
      <c r="F40" s="1232" t="s">
        <v>1209</v>
      </c>
      <c r="G40" s="1240" t="s">
        <v>1210</v>
      </c>
      <c r="H40" s="1238">
        <f>SUM(I40:J40)</f>
        <v>0</v>
      </c>
      <c r="I40" s="1237"/>
      <c r="J40" s="1227"/>
      <c r="K40" s="1236"/>
      <c r="W40" s="1157">
        <v>23</v>
      </c>
    </row>
    <row customHeight="1" ht="11.25">
      <c r="F41" s="1232" t="s">
        <v>1211</v>
      </c>
      <c r="G41" s="1240" t="s">
        <v>1212</v>
      </c>
      <c r="H41" s="1238">
        <f>SUM(I41:J41)</f>
        <v>0</v>
      </c>
      <c r="I41" s="1237"/>
      <c r="J41" s="1227"/>
      <c r="K41" s="1236"/>
      <c r="W41" s="1157">
        <v>11</v>
      </c>
    </row>
    <row customHeight="1" ht="11.25">
      <c r="F42" s="1232" t="s">
        <v>1213</v>
      </c>
      <c r="G42" s="1240" t="s">
        <v>1214</v>
      </c>
      <c r="H42" s="1238">
        <f>SUM(I42:J42)</f>
        <v>0</v>
      </c>
      <c r="I42" s="1237"/>
      <c r="J42" s="1227"/>
      <c r="K42" s="1236"/>
      <c r="W42" s="1157">
        <v>11</v>
      </c>
    </row>
    <row customHeight="1" ht="36">
      <c r="F43" s="1232" t="s">
        <v>1215</v>
      </c>
      <c r="G43" s="1240" t="s">
        <v>1216</v>
      </c>
      <c r="H43" s="1238">
        <f>SUM(I43:J43)</f>
        <v>0</v>
      </c>
      <c r="I43" s="1237"/>
      <c r="J43" s="1227"/>
      <c r="K43" s="1236"/>
      <c r="W43" s="1157">
        <v>34</v>
      </c>
    </row>
    <row customHeight="1" ht="11.25">
      <c r="F44" s="1232" t="s">
        <v>1175</v>
      </c>
      <c r="G44" s="1239" t="s">
        <v>1201</v>
      </c>
      <c r="H44" s="1238">
        <f>SUM(I44:J44)</f>
        <v>0</v>
      </c>
      <c r="I44" s="1238">
        <f>SUM(I45:I46)</f>
        <v>0</v>
      </c>
      <c r="J44" s="1227"/>
      <c r="K44" s="1236"/>
      <c r="W44" s="1157">
        <v>11</v>
      </c>
    </row>
    <row customHeight="1" ht="48">
      <c r="F45" s="1232" t="s">
        <v>1217</v>
      </c>
      <c r="G45" s="1240" t="s">
        <v>1202</v>
      </c>
      <c r="H45" s="1238">
        <f>SUM(I45:J45)</f>
        <v>0</v>
      </c>
      <c r="I45" s="1237"/>
      <c r="J45" s="1227"/>
      <c r="K45" s="1236"/>
      <c r="W45" s="1157">
        <v>46</v>
      </c>
    </row>
    <row customHeight="1" ht="11.25">
      <c r="F46" s="1232" t="s">
        <v>1218</v>
      </c>
      <c r="G46" s="1240" t="s">
        <v>1203</v>
      </c>
      <c r="H46" s="1238">
        <f>SUM(I46:J46)</f>
        <v>0</v>
      </c>
      <c r="I46" s="1237"/>
      <c r="J46" s="1227"/>
      <c r="K46" s="1236"/>
      <c r="W46" s="1157">
        <v>11</v>
      </c>
    </row>
    <row customHeight="1" ht="11.25">
      <c r="F47" s="1232" t="s">
        <v>1177</v>
      </c>
      <c r="G47" s="1239" t="s">
        <v>1219</v>
      </c>
      <c r="H47" s="1238">
        <f>SUM(I47:J47)</f>
        <v>0</v>
      </c>
      <c r="I47" s="1237"/>
      <c r="J47" s="1227"/>
      <c r="K47" s="1236"/>
      <c r="W47" s="1157">
        <v>11</v>
      </c>
    </row>
    <row customHeight="1" ht="24">
      <c r="F48" s="1232" t="s">
        <v>106</v>
      </c>
      <c r="G48" s="692" t="s">
        <v>1220</v>
      </c>
      <c r="H48" s="1238">
        <f>SUM(I48:J48)</f>
        <v>0</v>
      </c>
      <c r="I48" s="1238">
        <f>SUM(I49,I54,I57)</f>
        <v>0</v>
      </c>
      <c r="J48" s="1227"/>
      <c r="K48" s="1236"/>
      <c r="W48" s="1157">
        <v>23</v>
      </c>
    </row>
    <row customHeight="1" ht="11.25">
      <c r="F49" s="1232" t="s">
        <v>860</v>
      </c>
      <c r="G49" s="1239" t="s">
        <v>1172</v>
      </c>
      <c r="H49" s="1238">
        <f>SUM(I49:J49)</f>
        <v>0</v>
      </c>
      <c r="I49" s="1238">
        <f>SUM(I50:I53)</f>
        <v>0</v>
      </c>
      <c r="J49" s="1227"/>
      <c r="K49" s="1236"/>
      <c r="W49" s="1157">
        <v>11</v>
      </c>
    </row>
    <row customHeight="1" ht="24">
      <c r="F50" s="1232" t="s">
        <v>863</v>
      </c>
      <c r="G50" s="1240" t="s">
        <v>1210</v>
      </c>
      <c r="H50" s="1238">
        <f>SUM(I50:J50)</f>
        <v>0</v>
      </c>
      <c r="I50" s="1237"/>
      <c r="J50" s="1227"/>
      <c r="K50" s="1236"/>
      <c r="W50" s="1157">
        <v>23</v>
      </c>
    </row>
    <row customHeight="1" ht="11.25">
      <c r="F51" s="1232" t="s">
        <v>866</v>
      </c>
      <c r="G51" s="1240" t="s">
        <v>1212</v>
      </c>
      <c r="H51" s="1238">
        <f>SUM(I51:J51)</f>
        <v>0</v>
      </c>
      <c r="I51" s="1237"/>
      <c r="J51" s="1227"/>
      <c r="K51" s="1236"/>
      <c r="W51" s="1157">
        <v>11</v>
      </c>
    </row>
    <row customHeight="1" ht="11.25">
      <c r="F52" s="1232" t="s">
        <v>1221</v>
      </c>
      <c r="G52" s="1240" t="s">
        <v>1214</v>
      </c>
      <c r="H52" s="1238">
        <f>SUM(I52:J52)</f>
        <v>0</v>
      </c>
      <c r="I52" s="1237"/>
      <c r="J52" s="1227"/>
      <c r="K52" s="1236"/>
      <c r="W52" s="1157">
        <v>11</v>
      </c>
    </row>
    <row customHeight="1" ht="36">
      <c r="F53" s="1232" t="s">
        <v>1222</v>
      </c>
      <c r="G53" s="1240" t="s">
        <v>1216</v>
      </c>
      <c r="H53" s="1238">
        <f>SUM(I53:J53)</f>
        <v>0</v>
      </c>
      <c r="I53" s="1237"/>
      <c r="J53" s="1227"/>
      <c r="K53" s="1236"/>
      <c r="W53" s="1157">
        <v>34</v>
      </c>
    </row>
    <row customHeight="1" ht="11.25">
      <c r="F54" s="1232" t="s">
        <v>460</v>
      </c>
      <c r="G54" s="1239" t="s">
        <v>1201</v>
      </c>
      <c r="H54" s="1238">
        <f>SUM(I54:J54)</f>
        <v>0</v>
      </c>
      <c r="I54" s="1238">
        <f>SUM(I55:I56)</f>
        <v>0</v>
      </c>
      <c r="J54" s="1227"/>
      <c r="K54" s="1236"/>
      <c r="W54" s="1157">
        <v>11</v>
      </c>
    </row>
    <row customHeight="1" ht="48">
      <c r="F55" s="1232" t="s">
        <v>870</v>
      </c>
      <c r="G55" s="1240" t="s">
        <v>1202</v>
      </c>
      <c r="H55" s="1238">
        <f>SUM(I55:J55)</f>
        <v>0</v>
      </c>
      <c r="I55" s="1237"/>
      <c r="J55" s="1227"/>
      <c r="K55" s="1236"/>
      <c r="W55" s="1157">
        <v>46</v>
      </c>
    </row>
    <row customHeight="1" ht="11.25">
      <c r="F56" s="1232" t="s">
        <v>872</v>
      </c>
      <c r="G56" s="1240" t="s">
        <v>1203</v>
      </c>
      <c r="H56" s="1238">
        <f>SUM(I56:J56)</f>
        <v>0</v>
      </c>
      <c r="I56" s="1237"/>
      <c r="J56" s="1227"/>
      <c r="K56" s="1236"/>
      <c r="W56" s="1157">
        <v>11</v>
      </c>
    </row>
    <row customHeight="1" ht="11.25">
      <c r="F57" s="1232" t="s">
        <v>463</v>
      </c>
      <c r="G57" s="1239" t="s">
        <v>1219</v>
      </c>
      <c r="H57" s="1238">
        <f>SUM(I57:J57)</f>
        <v>0</v>
      </c>
      <c r="I57" s="1237"/>
      <c r="J57" s="1227"/>
      <c r="K57" s="1236"/>
      <c r="W57" s="1157">
        <v>11</v>
      </c>
    </row>
    <row customHeight="1" ht="11.25">
      <c r="F58" s="1232"/>
      <c r="G58" s="1241" t="s">
        <v>1205</v>
      </c>
      <c r="H58" s="1238">
        <f>SUM(I58:J58)</f>
        <v>0</v>
      </c>
      <c r="I58" s="1238">
        <f>SUM(I38,I48)</f>
        <v>0</v>
      </c>
      <c r="J58" s="1227"/>
      <c r="K58" s="1236"/>
      <c r="W58" s="1157">
        <v>11</v>
      </c>
    </row>
    <row customHeight="1" ht="10.5" hidden="1">
      <c r="A59" s="1168" t="s">
        <v>86</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846E6-50A8-3CC5-DF03-0.7DB2E13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"СамРЭК-Эксплуатация"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1223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1224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453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92</v>
      </c>
      <c r="G11" s="2207" t="s">
        <v>1225</v>
      </c>
      <c r="H11" s="2439" t="s">
        <v>1226</v>
      </c>
      <c r="I11" s="2439" t="s">
        <v>1227</v>
      </c>
      <c r="J11" s="2440"/>
      <c r="K11" s="2440"/>
      <c r="L11" s="2440"/>
      <c r="M11" s="2440"/>
      <c r="N11" s="2440"/>
      <c r="O11" s="2211" t="s">
        <v>1228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1228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1228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1229</v>
      </c>
      <c r="P12" s="2211"/>
      <c r="Q12" s="2211"/>
      <c r="R12" s="2211"/>
      <c r="S12" s="2211" t="s">
        <v>1230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1231</v>
      </c>
      <c r="BU12" s="2389"/>
      <c r="BV12" s="2389"/>
      <c r="BW12" s="2435"/>
      <c r="BX12" s="2388" t="s">
        <v>1232</v>
      </c>
      <c r="BY12" s="2389"/>
      <c r="BZ12" s="2389"/>
      <c r="CA12" s="2435"/>
      <c r="CB12" s="2388" t="s">
        <v>1233</v>
      </c>
      <c r="CC12" s="2435"/>
      <c r="CD12" s="2388" t="s">
        <v>1234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1235</v>
      </c>
      <c r="CZ12" s="2389"/>
      <c r="DA12" s="2389"/>
      <c r="DB12" s="2389"/>
      <c r="DC12" s="2389"/>
      <c r="DD12" s="2435"/>
      <c r="DE12" s="2388" t="s">
        <v>1236</v>
      </c>
      <c r="DF12" s="2435"/>
      <c r="DG12" s="2388" t="s">
        <v>1234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1237</v>
      </c>
      <c r="P13" s="2211"/>
      <c r="Q13" s="2211"/>
      <c r="R13" s="2211"/>
      <c r="S13" s="2338" t="s">
        <v>1238</v>
      </c>
      <c r="T13" s="2390"/>
      <c r="U13" s="2129" t="s">
        <v>1239</v>
      </c>
      <c r="V13" s="2129"/>
      <c r="W13" s="2129"/>
      <c r="X13" s="2129"/>
      <c r="Y13" s="2129" t="s">
        <v>1240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1241</v>
      </c>
      <c r="BU13" s="2390"/>
      <c r="BV13" s="2338" t="s">
        <v>1242</v>
      </c>
      <c r="BW13" s="2390"/>
      <c r="BX13" s="2338" t="s">
        <v>1243</v>
      </c>
      <c r="BY13" s="2390"/>
      <c r="BZ13" s="2338" t="s">
        <v>1244</v>
      </c>
      <c r="CA13" s="2390"/>
      <c r="CB13" s="2338" t="s">
        <v>1245</v>
      </c>
      <c r="CC13" s="2390"/>
      <c r="CD13" s="2338" t="s">
        <v>1246</v>
      </c>
      <c r="CE13" s="2390"/>
      <c r="CF13" s="2338" t="s">
        <v>1247</v>
      </c>
      <c r="CG13" s="2390"/>
      <c r="CH13" s="2388" t="s">
        <v>1248</v>
      </c>
      <c r="CI13" s="2389"/>
      <c r="CJ13" s="2389"/>
      <c r="CK13" s="2435"/>
      <c r="CL13" s="2438"/>
      <c r="CM13" s="2436"/>
      <c r="CN13" s="2436"/>
      <c r="CO13" s="2436"/>
      <c r="CP13" s="2436"/>
      <c r="CQ13" s="2436"/>
      <c r="CR13" s="2436"/>
      <c r="CS13" s="2436"/>
      <c r="CT13" s="2436"/>
      <c r="CU13" s="2436"/>
      <c r="CV13" s="2436"/>
      <c r="CW13" s="2436"/>
      <c r="CX13" s="2455"/>
      <c r="CY13" s="2338" t="s">
        <v>1249</v>
      </c>
      <c r="CZ13" s="2390"/>
      <c r="DA13" s="2338" t="s">
        <v>1250</v>
      </c>
      <c r="DB13" s="2390"/>
      <c r="DC13" s="2338" t="s">
        <v>1251</v>
      </c>
      <c r="DD13" s="2390"/>
      <c r="DE13" s="2338" t="s">
        <v>1252</v>
      </c>
      <c r="DF13" s="2390"/>
      <c r="DG13" s="2388" t="s">
        <v>1253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1254</v>
      </c>
      <c r="P14" s="2390"/>
      <c r="Q14" s="2338" t="s">
        <v>1255</v>
      </c>
      <c r="R14" s="2390"/>
      <c r="S14" s="2339"/>
      <c r="T14" s="2215"/>
      <c r="U14" s="2338" t="s">
        <v>987</v>
      </c>
      <c r="V14" s="2390"/>
      <c r="W14" s="2338" t="s">
        <v>990</v>
      </c>
      <c r="X14" s="2390"/>
      <c r="Y14" s="2338" t="s">
        <v>987</v>
      </c>
      <c r="Z14" s="2390"/>
      <c r="AA14" s="2338" t="s">
        <v>997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1256</v>
      </c>
      <c r="CI14" s="2390"/>
      <c r="CJ14" s="2338" t="s">
        <v>1257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1258</v>
      </c>
      <c r="DH14" s="2390"/>
      <c r="DI14" s="2338" t="s">
        <v>1259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977</v>
      </c>
      <c r="P16" s="2435"/>
      <c r="Q16" s="2388" t="s">
        <v>979</v>
      </c>
      <c r="R16" s="2435"/>
      <c r="S16" s="2388" t="s">
        <v>983</v>
      </c>
      <c r="T16" s="2435"/>
      <c r="U16" s="2388" t="s">
        <v>988</v>
      </c>
      <c r="V16" s="2435"/>
      <c r="W16" s="2388" t="s">
        <v>991</v>
      </c>
      <c r="X16" s="2435"/>
      <c r="Y16" s="2388" t="s">
        <v>995</v>
      </c>
      <c r="Z16" s="2435"/>
      <c r="AA16" s="2388" t="s">
        <v>998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710</v>
      </c>
      <c r="BU16" s="2435"/>
      <c r="BV16" s="2388" t="s">
        <v>710</v>
      </c>
      <c r="BW16" s="2435"/>
      <c r="BX16" s="2388" t="s">
        <v>710</v>
      </c>
      <c r="BY16" s="2435"/>
      <c r="BZ16" s="2388" t="s">
        <v>710</v>
      </c>
      <c r="CA16" s="2435"/>
      <c r="CB16" s="2388" t="s">
        <v>1260</v>
      </c>
      <c r="CC16" s="2435"/>
      <c r="CD16" s="2388" t="s">
        <v>710</v>
      </c>
      <c r="CE16" s="2435"/>
      <c r="CF16" s="2388" t="s">
        <v>1261</v>
      </c>
      <c r="CG16" s="2435"/>
      <c r="CH16" s="2388" t="s">
        <v>1262</v>
      </c>
      <c r="CI16" s="2435"/>
      <c r="CJ16" s="2388" t="s">
        <v>1262</v>
      </c>
      <c r="CK16" s="2435"/>
      <c r="CL16" s="2438"/>
      <c r="CM16" s="2436"/>
      <c r="CN16" s="2436"/>
      <c r="CO16" s="2436"/>
      <c r="CP16" s="2436"/>
      <c r="CQ16" s="2436"/>
      <c r="CR16" s="2436"/>
      <c r="CS16" s="2436"/>
      <c r="CT16" s="2436"/>
      <c r="CU16" s="2436"/>
      <c r="CV16" s="2436"/>
      <c r="CW16" s="2436"/>
      <c r="CX16" s="2455"/>
      <c r="CY16" s="2338" t="s">
        <v>710</v>
      </c>
      <c r="CZ16" s="2390"/>
      <c r="DA16" s="2338" t="s">
        <v>710</v>
      </c>
      <c r="DB16" s="2390"/>
      <c r="DC16" s="2338" t="s">
        <v>710</v>
      </c>
      <c r="DD16" s="2390"/>
      <c r="DE16" s="2388" t="s">
        <v>1260</v>
      </c>
      <c r="DF16" s="2435"/>
      <c r="DG16" s="2388" t="s">
        <v>1263</v>
      </c>
      <c r="DH16" s="2435"/>
      <c r="DI16" s="2388" t="s">
        <v>1263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1264</v>
      </c>
      <c r="P17" s="1193" t="s">
        <v>1265</v>
      </c>
      <c r="Q17" s="1193" t="s">
        <v>1264</v>
      </c>
      <c r="R17" s="1193" t="s">
        <v>1265</v>
      </c>
      <c r="S17" s="1193" t="s">
        <v>1264</v>
      </c>
      <c r="T17" s="1193" t="s">
        <v>1265</v>
      </c>
      <c r="U17" s="1193" t="s">
        <v>1264</v>
      </c>
      <c r="V17" s="1193" t="s">
        <v>1265</v>
      </c>
      <c r="W17" s="1193" t="s">
        <v>1264</v>
      </c>
      <c r="X17" s="1193" t="s">
        <v>1265</v>
      </c>
      <c r="Y17" s="1193" t="s">
        <v>1264</v>
      </c>
      <c r="Z17" s="1193" t="s">
        <v>1265</v>
      </c>
      <c r="AA17" s="1193" t="s">
        <v>1264</v>
      </c>
      <c r="AB17" s="1193" t="s">
        <v>1265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1264</v>
      </c>
      <c r="BU17" s="1193" t="s">
        <v>1265</v>
      </c>
      <c r="BV17" s="1193" t="s">
        <v>1264</v>
      </c>
      <c r="BW17" s="1193" t="s">
        <v>1265</v>
      </c>
      <c r="BX17" s="1193" t="s">
        <v>1264</v>
      </c>
      <c r="BY17" s="1193" t="s">
        <v>1265</v>
      </c>
      <c r="BZ17" s="1193" t="s">
        <v>1264</v>
      </c>
      <c r="CA17" s="1193" t="s">
        <v>1265</v>
      </c>
      <c r="CB17" s="1193" t="s">
        <v>1264</v>
      </c>
      <c r="CC17" s="1193" t="s">
        <v>1265</v>
      </c>
      <c r="CD17" s="1193" t="s">
        <v>1264</v>
      </c>
      <c r="CE17" s="1193" t="s">
        <v>1265</v>
      </c>
      <c r="CF17" s="1193" t="s">
        <v>1264</v>
      </c>
      <c r="CG17" s="1193" t="s">
        <v>1265</v>
      </c>
      <c r="CH17" s="1193" t="s">
        <v>1264</v>
      </c>
      <c r="CI17" s="1193" t="s">
        <v>1265</v>
      </c>
      <c r="CJ17" s="1193" t="s">
        <v>1264</v>
      </c>
      <c r="CK17" s="1193" t="s">
        <v>1265</v>
      </c>
      <c r="CL17" s="2438"/>
      <c r="CM17" s="2436"/>
      <c r="CN17" s="2436"/>
      <c r="CO17" s="2436"/>
      <c r="CP17" s="2436"/>
      <c r="CQ17" s="2436"/>
      <c r="CR17" s="2436"/>
      <c r="CS17" s="2436"/>
      <c r="CT17" s="2436"/>
      <c r="CU17" s="2436"/>
      <c r="CV17" s="2436"/>
      <c r="CW17" s="2436"/>
      <c r="CX17" s="2455"/>
      <c r="CY17" s="1193" t="s">
        <v>1264</v>
      </c>
      <c r="CZ17" s="1193" t="s">
        <v>1265</v>
      </c>
      <c r="DA17" s="1193" t="s">
        <v>1264</v>
      </c>
      <c r="DB17" s="1193" t="s">
        <v>1265</v>
      </c>
      <c r="DC17" s="1193" t="s">
        <v>1264</v>
      </c>
      <c r="DD17" s="1193" t="s">
        <v>1265</v>
      </c>
      <c r="DE17" s="1193" t="s">
        <v>1264</v>
      </c>
      <c r="DF17" s="1193" t="s">
        <v>1265</v>
      </c>
      <c r="DG17" s="1193" t="s">
        <v>1264</v>
      </c>
      <c r="DH17" s="1193" t="s">
        <v>1265</v>
      </c>
      <c r="DI17" s="1193" t="s">
        <v>1264</v>
      </c>
      <c r="DJ17" s="1193" t="s">
        <v>1265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529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86</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17ABF-C107-48B7-58E3-0.9D9E2A3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"СамРЭК-Эксплуатация"</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199</v>
      </c>
      <c r="S8" s="507">
        <v>1</v>
      </c>
    </row>
    <row customHeight="1" ht="15.75">
      <c r="C9" s="178"/>
      <c r="D9" s="713"/>
      <c r="E9" s="2369" t="s">
        <v>190</v>
      </c>
      <c r="F9" s="2370"/>
      <c r="G9" s="818" t="str">
        <f>IF(G8="","",INDEX(DIFFERENTIATION_UNMERGE_VD,MATCH(G8,DIFFERENTIATION_ID_DIFF,0)))</f>
        <v/>
      </c>
      <c r="H9" s="818">
        <f>IF(H8="","",INDEX(DIFFERENTIATION_UNMERGE_VD,MATCH(H8,DIFFERENTIATION_ID_DIFF,0)))</f>
        <v>0</v>
      </c>
      <c r="I9" s="2129" t="s">
        <v>454</v>
      </c>
      <c r="S9" s="507">
        <v>15</v>
      </c>
    </row>
    <row s="1637" customFormat="1" customHeight="1" ht="15.75">
      <c r="A10" s="761"/>
      <c r="C10" s="178"/>
      <c r="D10" s="713"/>
      <c r="E10" s="2369" t="s">
        <v>716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717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453</v>
      </c>
      <c r="E12" s="2372"/>
      <c r="F12" s="2372"/>
      <c r="G12" s="889"/>
      <c r="H12" s="889"/>
      <c r="I12" s="2129"/>
      <c r="R12" s="677"/>
      <c r="S12" s="760">
        <v>15</v>
      </c>
    </row>
    <row customHeight="1" ht="36">
      <c r="C13" s="178"/>
      <c r="D13" s="763" t="s">
        <v>92</v>
      </c>
      <c r="E13" s="762" t="s">
        <v>455</v>
      </c>
      <c r="F13" s="762" t="s">
        <v>718</v>
      </c>
      <c r="G13" s="810" t="s">
        <v>456</v>
      </c>
      <c r="H13" s="756" t="s">
        <v>456</v>
      </c>
      <c r="I13" s="2129"/>
      <c r="S13" s="507">
        <v>34</v>
      </c>
    </row>
    <row customHeight="1" ht="15" hidden="1">
      <c r="C14" s="178"/>
      <c r="D14" s="595" t="s">
        <v>194</v>
      </c>
      <c r="E14" s="595" t="s">
        <v>106</v>
      </c>
      <c r="F14" s="595" t="s">
        <v>94</v>
      </c>
      <c r="G14" s="661" t="str">
        <f>G1&amp;".1"</f>
        <v>.1</v>
      </c>
      <c r="H14" s="661" t="str">
        <f>H1&amp;".1"</f>
        <v>4.1</v>
      </c>
      <c r="I14" s="291"/>
      <c r="S14" s="507">
        <v>0</v>
      </c>
    </row>
    <row customHeight="1" ht="15.75">
      <c r="A15" s="507"/>
      <c r="C15" s="528"/>
      <c r="D15" s="523">
        <v>1</v>
      </c>
      <c r="E15" s="1932" t="str">
        <f>TP_P_A</f>
        <v>Количество поданных заявок</v>
      </c>
      <c r="F15" s="523" t="s">
        <v>1266</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1266</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1266</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459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1267</v>
      </c>
      <c r="E20" s="690"/>
      <c r="F20" s="511"/>
      <c r="G20" s="511"/>
      <c r="H20" s="511"/>
      <c r="I20" s="1765"/>
      <c r="S20" s="507">
        <v>0</v>
      </c>
    </row>
    <row customHeight="1" ht="29.25">
      <c r="C21" s="453"/>
      <c r="D21" s="541" t="s">
        <v>466</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1268</v>
      </c>
      <c r="F22" s="574"/>
      <c r="G22" s="574"/>
      <c r="H22" s="574"/>
      <c r="I22" s="2173"/>
      <c r="R22" s="507"/>
      <c r="S22" s="507">
        <v>15</v>
      </c>
    </row>
    <row customHeight="1" ht="22.5" hidden="1">
      <c r="A23" s="451" t="s">
        <v>86</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E4F27-2658-4047-51BC-0.BCEDFAC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"СамРЭК-Эксплуатация"</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453</v>
      </c>
      <c r="E9" s="2211"/>
      <c r="F9" s="2211"/>
      <c r="G9" s="2391" t="s">
        <v>454</v>
      </c>
      <c r="Q9" s="85">
        <v>14</v>
      </c>
    </row>
    <row customHeight="1" ht="24">
      <c r="C10" s="98"/>
      <c r="D10" s="107" t="s">
        <v>92</v>
      </c>
      <c r="E10" s="110" t="s">
        <v>455</v>
      </c>
      <c r="F10" s="110" t="s">
        <v>543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459</v>
      </c>
      <c r="G12" s="153"/>
      <c r="Q12" s="85">
        <v>62</v>
      </c>
    </row>
    <row customHeight="1" ht="24">
      <c r="A13" s="194"/>
      <c r="C13" s="98"/>
      <c r="D13" s="149" t="s">
        <v>1173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459</v>
      </c>
      <c r="G13" s="153"/>
      <c r="Q13" s="85">
        <v>23</v>
      </c>
    </row>
    <row customHeight="1" ht="15">
      <c r="A14" s="194"/>
      <c r="C14" s="98"/>
      <c r="D14" s="149" t="s">
        <v>1209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1269</v>
      </c>
      <c r="F15" s="203"/>
      <c r="G15" s="2173"/>
      <c r="Q15" s="85">
        <v>15</v>
      </c>
    </row>
    <row customHeight="1" ht="15">
      <c r="A16" s="194"/>
      <c r="C16" s="98"/>
      <c r="D16" s="149" t="s">
        <v>1175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459</v>
      </c>
      <c r="G16" s="339"/>
      <c r="Q16" s="85">
        <v>14</v>
      </c>
    </row>
    <row customHeight="1" ht="15">
      <c r="A17" s="194"/>
      <c r="C17" s="98"/>
      <c r="D17" s="149" t="s">
        <v>1217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1270</v>
      </c>
      <c r="F18" s="340"/>
      <c r="G18" s="2173"/>
      <c r="I18" s="352"/>
      <c r="J18" s="352"/>
      <c r="Q18" s="344">
        <v>21</v>
      </c>
    </row>
    <row s="1637" customFormat="1" customHeight="1" ht="256.5" hidden="1">
      <c r="A19" s="345"/>
      <c r="B19" s="419"/>
      <c r="C19" s="378"/>
      <c r="D19" s="886" t="s">
        <v>1177</v>
      </c>
      <c r="E19" s="885" t="s">
        <v>1271</v>
      </c>
      <c r="F19" s="387"/>
      <c r="G19" s="339" t="s">
        <v>1272</v>
      </c>
      <c r="I19" s="502"/>
      <c r="J19" s="502"/>
      <c r="Q19" s="760">
        <v>0</v>
      </c>
    </row>
    <row s="1637" customFormat="1" customHeight="1" ht="15">
      <c r="A20" s="345"/>
      <c r="B20" s="148"/>
      <c r="C20" s="309"/>
      <c r="D20" s="887">
        <v>2</v>
      </c>
      <c r="E20" s="332" t="s">
        <v>1273</v>
      </c>
      <c r="F20" s="200" t="s">
        <v>459</v>
      </c>
      <c r="G20" s="339"/>
      <c r="I20" s="352"/>
      <c r="J20" s="352"/>
      <c r="Q20" s="344">
        <v>14</v>
      </c>
    </row>
    <row s="1637" customFormat="1" customHeight="1" ht="18.75" hidden="1">
      <c r="A21" s="345"/>
      <c r="B21" s="148"/>
      <c r="C21" s="309"/>
      <c r="D21" s="335" t="s">
        <v>788</v>
      </c>
      <c r="E21" s="334"/>
      <c r="F21" s="333"/>
      <c r="G21" s="343"/>
      <c r="H21" s="336"/>
      <c r="I21" s="352"/>
      <c r="J21" s="352"/>
      <c r="Q21" s="344">
        <v>0</v>
      </c>
    </row>
    <row customHeight="1" ht="15.75">
      <c r="A22" s="194"/>
      <c r="C22" s="98"/>
      <c r="D22" s="111"/>
      <c r="E22" s="205" t="s">
        <v>475</v>
      </c>
      <c r="F22" s="340"/>
      <c r="G22" s="341"/>
      <c r="Q22" s="85">
        <v>15</v>
      </c>
    </row>
    <row s="1637" customFormat="1" customHeight="1" ht="22.5" hidden="1">
      <c r="A23" s="345"/>
      <c r="B23" s="1162"/>
      <c r="C23" s="378"/>
      <c r="D23" s="1675" t="s">
        <v>106</v>
      </c>
      <c r="E23" s="199" t="s">
        <v>1274</v>
      </c>
      <c r="F23" s="1672" t="s">
        <v>459</v>
      </c>
      <c r="G23" s="347"/>
      <c r="I23" s="1626"/>
      <c r="J23" s="1626"/>
      <c r="Q23" s="1633">
        <v>0</v>
      </c>
    </row>
    <row s="1637" customFormat="1" customHeight="1" ht="14.25" hidden="1">
      <c r="A24" s="345"/>
      <c r="B24" s="1162"/>
      <c r="C24" s="378"/>
      <c r="D24" s="1675" t="s">
        <v>860</v>
      </c>
      <c r="E24" s="1674" t="s">
        <v>1275</v>
      </c>
      <c r="F24" s="1672" t="s">
        <v>459</v>
      </c>
      <c r="G24" s="339"/>
      <c r="I24" s="1626"/>
      <c r="J24" s="1626"/>
      <c r="Q24" s="1633">
        <v>0</v>
      </c>
    </row>
    <row s="1637" customFormat="1" customHeight="1" ht="14.25" hidden="1">
      <c r="A25" s="345"/>
      <c r="B25" s="1162"/>
      <c r="C25" s="378"/>
      <c r="D25" s="1675" t="s">
        <v>863</v>
      </c>
      <c r="E25" s="197"/>
      <c r="F25" s="387"/>
      <c r="G25" s="2171" t="s">
        <v>1276</v>
      </c>
      <c r="I25" s="1626"/>
      <c r="J25" s="1626"/>
      <c r="Q25" s="1633">
        <v>0</v>
      </c>
    </row>
    <row s="1637" customFormat="1" customHeight="1" ht="22.5" hidden="1">
      <c r="A26" s="345"/>
      <c r="B26" s="1162"/>
      <c r="C26" s="378"/>
      <c r="D26" s="349"/>
      <c r="E26" s="351" t="s">
        <v>1277</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86</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7290C-AB41-61F5-BDA8-0.CDAAA1AF}" mc:Ignorable="x14ac xr xr2 xr3">
  <sheetPr>
    <tabColor theme="6" tint="0.4"/>
  </sheetPr>
  <dimension ref="A1:M47"/>
  <sheetViews>
    <sheetView topLeftCell="A1" showGridLines="0" zoomScale="90" workbookViewId="0">
      <selection activeCell="J33" sqref="J33"/>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107</v>
      </c>
      <c r="D2" s="1675"/>
      <c r="E2" s="201"/>
      <c r="F2" s="1672"/>
      <c r="G2" s="1672" t="s">
        <v>459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107</v>
      </c>
      <c r="D4" s="1675"/>
      <c r="E4" s="207" t="s">
        <v>1278</v>
      </c>
      <c r="F4" s="1672"/>
      <c r="G4" s="259"/>
      <c r="H4" s="1672" t="s">
        <v>459</v>
      </c>
      <c r="K4" s="1626"/>
      <c r="L4" s="1626"/>
      <c r="M4" s="1633">
        <v>0</v>
      </c>
    </row>
    <row s="1637" customFormat="1" customHeight="1" ht="14.25" hidden="1">
      <c r="A5" s="1364"/>
      <c r="B5" s="1162"/>
      <c r="C5" s="346"/>
      <c r="K5" s="1626"/>
      <c r="L5" s="1626"/>
      <c r="M5" s="1633">
        <v>0</v>
      </c>
    </row>
    <row s="1637" customFormat="1" customHeight="1" ht="18.75" hidden="1">
      <c r="A6" s="1685"/>
      <c r="B6" s="1162"/>
      <c r="C6" s="1732" t="s">
        <v>107</v>
      </c>
      <c r="D6" s="1675"/>
      <c r="E6" s="208" t="s">
        <v>1279</v>
      </c>
      <c r="F6" s="1672"/>
      <c r="G6" s="259"/>
      <c r="H6" s="1672" t="s">
        <v>459</v>
      </c>
      <c r="K6" s="1626"/>
      <c r="L6" s="1626"/>
      <c r="M6" s="1633">
        <v>0</v>
      </c>
    </row>
    <row s="1637" customFormat="1" customHeight="1" ht="14.25" hidden="1">
      <c r="A7" s="1364"/>
      <c r="B7" s="1162"/>
      <c r="C7" s="346"/>
      <c r="K7" s="1626"/>
      <c r="L7" s="1626"/>
      <c r="M7" s="1633">
        <v>0</v>
      </c>
    </row>
    <row s="1637" customFormat="1" customHeight="1" ht="18.75" hidden="1">
      <c r="A8" s="1685"/>
      <c r="B8" s="1162"/>
      <c r="C8" s="1732" t="s">
        <v>107</v>
      </c>
      <c r="D8" s="1675"/>
      <c r="E8" s="208" t="s">
        <v>1280</v>
      </c>
      <c r="F8" s="1672"/>
      <c r="G8" s="259"/>
      <c r="H8" s="1672" t="s">
        <v>459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107</v>
      </c>
      <c r="D10" s="1675"/>
      <c r="E10" s="208" t="s">
        <v>1281</v>
      </c>
      <c r="F10" s="1672"/>
      <c r="G10" s="1676"/>
      <c r="H10" s="1672" t="s">
        <v>459</v>
      </c>
      <c r="K10" s="1626"/>
      <c r="L10" s="1626" t="s">
        <v>1282</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ООО "СамРЭК-Эксплуатация"</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453</v>
      </c>
      <c r="E18" s="2211"/>
      <c r="F18" s="2211"/>
      <c r="G18" s="2211"/>
      <c r="H18" s="2211"/>
      <c r="I18" s="2391" t="s">
        <v>454</v>
      </c>
      <c r="M18" s="85">
        <v>21</v>
      </c>
    </row>
    <row customHeight="1" ht="21.75">
      <c r="C19" s="98"/>
      <c r="D19" s="107" t="s">
        <v>92</v>
      </c>
      <c r="E19" s="110" t="s">
        <v>455</v>
      </c>
      <c r="F19" s="110"/>
      <c r="G19" s="110" t="s">
        <v>456</v>
      </c>
      <c r="H19" s="110" t="s">
        <v>543</v>
      </c>
      <c r="I19" s="2391"/>
      <c r="M19" s="85">
        <v>21</v>
      </c>
    </row>
    <row customHeight="1" ht="12" hidden="1">
      <c r="C20" s="98"/>
      <c r="D20" s="89"/>
      <c r="E20" s="89"/>
      <c r="F20" s="89"/>
      <c r="G20" s="89"/>
      <c r="H20" s="89"/>
      <c r="I20" s="89"/>
      <c r="M20" s="85">
        <v>0</v>
      </c>
    </row>
    <row customHeight="1" ht="15">
      <c r="A21" s="1685"/>
      <c r="C21" s="98"/>
      <c r="D21" s="149">
        <v>1</v>
      </c>
      <c r="E21" s="2463" t="s">
        <v>1283</v>
      </c>
      <c r="F21" s="2463"/>
      <c r="G21" s="2463"/>
      <c r="H21" s="2463"/>
      <c r="I21" s="210"/>
      <c r="M21" s="85">
        <v>14</v>
      </c>
    </row>
    <row customHeight="1" ht="21">
      <c r="A22" s="1685"/>
      <c r="C22" s="98"/>
      <c r="D22" s="149" t="s">
        <v>1173</v>
      </c>
      <c r="E22" s="196" t="s">
        <v>1284</v>
      </c>
      <c r="F22" s="200"/>
      <c r="G22" s="1739">
        <v>46038</v>
      </c>
      <c r="H22" s="200" t="s">
        <v>459</v>
      </c>
      <c r="I22" s="153" t="s">
        <v>1285</v>
      </c>
      <c r="M22" s="85">
        <v>20</v>
      </c>
    </row>
    <row customHeight="1" ht="60">
      <c r="A23" s="1685"/>
      <c r="C23" s="98"/>
      <c r="D23" s="149" t="s">
        <v>1175</v>
      </c>
      <c r="E23" s="196" t="s">
        <v>1286</v>
      </c>
      <c r="F23" s="200"/>
      <c r="G23" s="2724" t="s">
        <v>1287</v>
      </c>
      <c r="H23" s="2725" t="s">
        <v>1288</v>
      </c>
      <c r="I23" s="260" t="s">
        <v>1289</v>
      </c>
      <c r="M23" s="85">
        <v>57</v>
      </c>
    </row>
    <row customHeight="1" ht="37.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459</v>
      </c>
      <c r="H24" s="2725" t="s">
        <v>1290</v>
      </c>
      <c r="I24" s="261" t="s">
        <v>783</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477</v>
      </c>
      <c r="E26" s="201" t="s">
        <v>1291</v>
      </c>
      <c r="F26" s="200"/>
      <c r="G26" s="200" t="s">
        <v>459</v>
      </c>
      <c r="H26" s="2725" t="s">
        <v>1292</v>
      </c>
      <c r="I26" s="2171" t="s">
        <v>1293</v>
      </c>
      <c r="M26" s="85">
        <v>14</v>
      </c>
    </row>
    <row customHeight="1" ht="15.75">
      <c r="A27" s="1685" t="s">
        <v>194</v>
      </c>
      <c r="C27" s="98"/>
      <c r="D27" s="111"/>
      <c r="E27" s="205" t="s">
        <v>475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905</v>
      </c>
      <c r="E29" s="207" t="s">
        <v>1278</v>
      </c>
      <c r="F29" s="200"/>
      <c r="G29" s="259" t="s">
        <v>1294</v>
      </c>
      <c r="H29" s="200" t="s">
        <v>459</v>
      </c>
      <c r="I29" s="2171" t="s">
        <v>1295</v>
      </c>
      <c r="M29" s="85">
        <v>20</v>
      </c>
    </row>
    <row s="1637" customFormat="1" customHeight="1" ht="18.75">
      <c r="A30" s="1685"/>
      <c r="B30" s="1368"/>
      <c r="C30" s="1732" t="s">
        <v>107</v>
      </c>
      <c r="D30" s="2206" t="s">
        <v>947</v>
      </c>
      <c r="E30" s="2405" t="s">
        <v>1278</v>
      </c>
      <c r="F30" s="2579"/>
      <c r="G30" s="2571" t="s">
        <v>1296</v>
      </c>
      <c r="H30" s="2579" t="s">
        <v>459</v>
      </c>
      <c r="I30" s="1637"/>
      <c r="J30" s="1637"/>
      <c r="K30" s="1626"/>
      <c r="L30" s="1626"/>
      <c r="M30" s="1637">
        <v>0</v>
      </c>
    </row>
    <row s="1637" customFormat="1" customHeight="1" ht="18.75">
      <c r="A31" s="1685"/>
      <c r="B31" s="1368"/>
      <c r="C31" s="1732" t="s">
        <v>107</v>
      </c>
      <c r="D31" s="2206" t="s">
        <v>950</v>
      </c>
      <c r="E31" s="2405" t="s">
        <v>1278</v>
      </c>
      <c r="F31" s="2579"/>
      <c r="G31" s="2571" t="s">
        <v>1297</v>
      </c>
      <c r="H31" s="2579" t="s">
        <v>459</v>
      </c>
      <c r="I31" s="1637"/>
      <c r="J31" s="1637"/>
      <c r="K31" s="1626"/>
      <c r="L31" s="1626"/>
      <c r="M31" s="1637">
        <v>0</v>
      </c>
    </row>
    <row s="1637" customFormat="1" customHeight="1" ht="18.75">
      <c r="A32" s="1685"/>
      <c r="B32" s="1368"/>
      <c r="C32" s="1732" t="s">
        <v>107</v>
      </c>
      <c r="D32" s="2206" t="s">
        <v>1028</v>
      </c>
      <c r="E32" s="2405" t="s">
        <v>1278</v>
      </c>
      <c r="F32" s="2579"/>
      <c r="G32" s="2571" t="s">
        <v>1298</v>
      </c>
      <c r="H32" s="2579" t="s">
        <v>459</v>
      </c>
      <c r="I32" s="1637"/>
      <c r="J32" s="1637"/>
      <c r="K32" s="1626"/>
      <c r="L32" s="1626"/>
      <c r="M32" s="1637">
        <v>0</v>
      </c>
    </row>
    <row customHeight="1" ht="15.75">
      <c r="A33" s="1685" t="s">
        <v>106</v>
      </c>
      <c r="C33" s="98"/>
      <c r="D33" s="111"/>
      <c r="E33" s="205" t="s">
        <v>475</v>
      </c>
      <c r="F33" s="206"/>
      <c r="G33" s="206"/>
      <c r="H33" s="203"/>
      <c r="I33" s="2173"/>
      <c r="M33" s="85">
        <v>15</v>
      </c>
    </row>
    <row customHeight="1" ht="31.5">
      <c r="A34" s="1685"/>
      <c r="B34" s="148">
        <v>3</v>
      </c>
      <c r="C34" s="98"/>
      <c r="D34" s="149">
        <v>5</v>
      </c>
      <c r="E34"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2"/>
      <c r="G34" s="2462"/>
      <c r="H34" s="2462"/>
      <c r="I34" s="258"/>
      <c r="M34" s="85">
        <v>30</v>
      </c>
    </row>
    <row customHeight="1" ht="27">
      <c r="A35" s="1685"/>
      <c r="C35" s="98"/>
      <c r="D35" s="149" t="s">
        <v>466</v>
      </c>
      <c r="E35"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26</v>
      </c>
    </row>
    <row customHeight="1" ht="15">
      <c r="A36" s="1685"/>
      <c r="C36" s="98"/>
      <c r="D36" s="149" t="s">
        <v>1299</v>
      </c>
      <c r="E36" s="208" t="s">
        <v>1279</v>
      </c>
      <c r="F36" s="200"/>
      <c r="G36" s="259" t="s">
        <v>1300</v>
      </c>
      <c r="H36" s="200" t="s">
        <v>459</v>
      </c>
      <c r="I36" s="2171" t="s">
        <v>1301</v>
      </c>
      <c r="M36" s="85">
        <v>14</v>
      </c>
    </row>
    <row customHeight="1" ht="15.75">
      <c r="A37" s="1685" t="s">
        <v>94</v>
      </c>
      <c r="C37" s="98"/>
      <c r="D37" s="111"/>
      <c r="E37" s="206" t="s">
        <v>475</v>
      </c>
      <c r="F37" s="202"/>
      <c r="G37" s="202"/>
      <c r="H37" s="203"/>
      <c r="I37" s="2173"/>
      <c r="M37" s="85">
        <v>15</v>
      </c>
    </row>
    <row customHeight="1" ht="25.5">
      <c r="A38" s="1685"/>
      <c r="C38" s="98"/>
      <c r="D38" s="149" t="s">
        <v>1033</v>
      </c>
      <c r="E38"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24</v>
      </c>
    </row>
    <row customHeight="1" ht="15">
      <c r="A39" s="1685"/>
      <c r="C39" s="98"/>
      <c r="D39" s="149" t="s">
        <v>1302</v>
      </c>
      <c r="E39" s="208" t="s">
        <v>1280</v>
      </c>
      <c r="F39" s="200"/>
      <c r="G39" s="259" t="s">
        <v>1303</v>
      </c>
      <c r="H39" s="200" t="s">
        <v>459</v>
      </c>
      <c r="I39" s="2145" t="s">
        <v>1304</v>
      </c>
      <c r="M39" s="85">
        <v>14</v>
      </c>
    </row>
    <row customHeight="1" ht="15.75">
      <c r="A40" s="1685" t="s">
        <v>95</v>
      </c>
      <c r="C40" s="98"/>
      <c r="D40" s="111"/>
      <c r="E40" s="206" t="s">
        <v>475</v>
      </c>
      <c r="F40" s="202"/>
      <c r="G40" s="202"/>
      <c r="H40" s="203"/>
      <c r="I40" s="2145"/>
      <c r="M40" s="85">
        <v>15</v>
      </c>
    </row>
    <row customHeight="1" ht="27">
      <c r="A41" s="1685"/>
      <c r="C41" s="98"/>
      <c r="D41" s="149" t="s">
        <v>1034</v>
      </c>
      <c r="E41"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5"/>
      <c r="G41" s="2405"/>
      <c r="H41" s="2405"/>
      <c r="I41" s="258"/>
      <c r="M41" s="85">
        <v>26</v>
      </c>
    </row>
    <row customHeight="1" ht="15">
      <c r="A42" s="1685"/>
      <c r="C42" s="98"/>
      <c r="D42" s="149" t="s">
        <v>1035</v>
      </c>
      <c r="E42" s="208" t="s">
        <v>1281</v>
      </c>
      <c r="F42" s="200"/>
      <c r="G42" s="209" t="s">
        <v>1305</v>
      </c>
      <c r="H42" s="200" t="s">
        <v>459</v>
      </c>
      <c r="I42" s="2171" t="s">
        <v>1306</v>
      </c>
      <c r="L42" s="157" t="s">
        <v>1282</v>
      </c>
      <c r="M42" s="85">
        <v>14</v>
      </c>
    </row>
    <row s="1637" customFormat="1" customHeight="1" ht="18.75">
      <c r="A43" s="1685"/>
      <c r="B43" s="1368"/>
      <c r="C43" s="1732" t="s">
        <v>107</v>
      </c>
      <c r="D43" s="2206" t="s">
        <v>1036</v>
      </c>
      <c r="E43" s="208" t="s">
        <v>1281</v>
      </c>
      <c r="F43" s="2579"/>
      <c r="G43" s="2487" t="s">
        <v>1307</v>
      </c>
      <c r="H43" s="2579" t="s">
        <v>459</v>
      </c>
      <c r="I43" s="1637"/>
      <c r="J43" s="1637"/>
      <c r="K43" s="1626"/>
      <c r="L43" s="1626" t="s">
        <v>1282</v>
      </c>
      <c r="M43" s="1637">
        <v>0</v>
      </c>
    </row>
    <row customHeight="1" ht="15.75">
      <c r="A44" s="1685" t="s">
        <v>120</v>
      </c>
      <c r="C44" s="98"/>
      <c r="D44" s="111"/>
      <c r="E44" s="206" t="s">
        <v>475</v>
      </c>
      <c r="F44" s="202"/>
      <c r="G44" s="202"/>
      <c r="H44" s="203"/>
      <c r="I44" s="2173"/>
      <c r="M44" s="85">
        <v>15</v>
      </c>
    </row>
    <row s="1825" customFormat="1" customHeight="1" ht="3">
      <c r="A45" s="1685"/>
      <c r="K45" s="198"/>
      <c r="L45" s="198"/>
      <c r="M45" s="142">
        <v>3</v>
      </c>
    </row>
    <row customHeight="1" ht="26.25">
      <c r="D46" s="1683" t="s">
        <v>955</v>
      </c>
      <c r="E46"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7"/>
      <c r="G46" s="2287"/>
      <c r="H46" s="2287"/>
      <c r="I46" s="2287"/>
      <c r="M46" s="85">
        <v>25</v>
      </c>
    </row>
    <row customHeight="1" ht="22.5" hidden="1">
      <c r="A47" s="1364" t="s">
        <v>86</v>
      </c>
      <c r="B47" s="148">
        <v>0</v>
      </c>
      <c r="C47" s="99">
        <v>3</v>
      </c>
      <c r="D47" s="85">
        <v>6</v>
      </c>
      <c r="E47" s="85">
        <v>63</v>
      </c>
      <c r="F47" s="85">
        <v>0</v>
      </c>
      <c r="G47" s="85">
        <v>35</v>
      </c>
      <c r="H47" s="85">
        <v>35</v>
      </c>
      <c r="I47" s="85">
        <v>91</v>
      </c>
      <c r="J47" s="85">
        <v>68</v>
      </c>
      <c r="K47" s="157">
        <v>10</v>
      </c>
      <c r="L47" s="157">
        <v>10</v>
      </c>
      <c r="M47" s="85">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67032454-E7D6-510F-5AB1-0.8A7D6F7F}"/>
    <hyperlink ref="H23" r:id="rId3" xr:uid="{.1D3E13B-EA77-543B-89D9-0.FC5E70D8}"/>
    <hyperlink ref="H24" r:id="rId4" xr:uid="{513BCB42-3ECF-AD26-8E71-0.411D177E}"/>
    <hyperlink ref="H26" r:id="rId5" xr:uid="{6DBBE0B3-8099-0DED-4344-0.D07AF8A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08425-99A5-582F-255A-0.970B0224}" mc:Ignorable="x14ac xr xr2 xr3">
  <sheetPr>
    <tabColor theme="6" tint="0.4"/>
  </sheetPr>
  <dimension ref="A1:AH502"/>
  <sheetViews>
    <sheetView topLeftCell="A1" showGridLines="0" zoomScale="90" workbookViewId="0">
      <selection activeCell="A443" sqref="A443:AH444"/>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231</v>
      </c>
      <c r="B2" s="1782" t="s">
        <v>232</v>
      </c>
      <c r="C2" s="371"/>
      <c r="D2" s="346"/>
      <c r="E2" s="1033"/>
      <c r="F2" s="1033"/>
      <c r="G2" s="2429" t="str">
        <f>INDEX(PT_DIFFERENTIATION_NTAR,MATCH(B2,PT_DIFFERENTIATION_NTAR_ID,0))</f>
        <v/>
      </c>
      <c r="H2" s="1866"/>
      <c r="I2" s="1741"/>
      <c r="J2" s="1775"/>
      <c r="K2" s="1867"/>
      <c r="L2" s="1866" t="s">
        <v>459</v>
      </c>
      <c r="M2" s="1877"/>
      <c r="N2" s="336"/>
      <c r="O2" s="1626"/>
      <c r="P2" s="1626"/>
      <c r="AH2" s="1633">
        <v>0</v>
      </c>
    </row>
    <row s="1637" customFormat="1" customHeight="1" ht="18.75" hidden="1">
      <c r="A3" s="1782"/>
      <c r="B3" s="1782"/>
      <c r="C3" s="371" t="s">
        <v>1308</v>
      </c>
      <c r="D3" s="346"/>
      <c r="E3" s="1033"/>
      <c r="F3" s="1033"/>
      <c r="G3" s="2429"/>
      <c r="H3" s="1502"/>
      <c r="I3" s="653" t="s">
        <v>1309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231</v>
      </c>
      <c r="B5" s="1782" t="s">
        <v>232</v>
      </c>
      <c r="C5" s="371"/>
      <c r="D5" s="346"/>
      <c r="E5" s="1033"/>
      <c r="F5" s="1033"/>
      <c r="G5" s="2429" t="str">
        <f>INDEX(PT_DIFFERENTIATION_NTAR,MATCH(B5,PT_DIFFERENTIATION_NTAR_ID,0))</f>
        <v/>
      </c>
      <c r="H5" s="1866"/>
      <c r="I5" s="1741"/>
      <c r="J5" s="1775"/>
      <c r="K5" s="1780"/>
      <c r="L5" s="1866" t="s">
        <v>459</v>
      </c>
      <c r="M5" s="1877"/>
      <c r="N5" s="336"/>
      <c r="O5" s="1626"/>
      <c r="P5" s="1626"/>
      <c r="AH5" s="1633">
        <v>0</v>
      </c>
    </row>
    <row s="1637" customFormat="1" customHeight="1" ht="18.75" hidden="1">
      <c r="A6" s="1782"/>
      <c r="B6" s="1782"/>
      <c r="C6" s="371" t="s">
        <v>1310</v>
      </c>
      <c r="D6" s="346"/>
      <c r="E6" s="1033"/>
      <c r="F6" s="1033"/>
      <c r="G6" s="2429"/>
      <c r="H6" s="1502"/>
      <c r="I6" s="653" t="s">
        <v>1309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459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459</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46015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813</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453</v>
      </c>
      <c r="F19" s="2211"/>
      <c r="G19" s="2211"/>
      <c r="H19" s="2211"/>
      <c r="I19" s="2211"/>
      <c r="J19" s="2211"/>
      <c r="K19" s="2211"/>
      <c r="L19" s="2211"/>
      <c r="M19" s="2391" t="s">
        <v>454</v>
      </c>
      <c r="AH19" s="376">
        <v>21</v>
      </c>
    </row>
    <row customHeight="1" ht="21.75">
      <c r="D20" s="378"/>
      <c r="E20" s="2279" t="s">
        <v>92</v>
      </c>
      <c r="F20" s="2226" t="s">
        <v>204</v>
      </c>
      <c r="G20" s="2226" t="s">
        <v>205</v>
      </c>
      <c r="H20" s="2388" t="s">
        <v>1311</v>
      </c>
      <c r="I20" s="2389"/>
      <c r="J20" s="2435"/>
      <c r="K20" s="2226" t="s">
        <v>456</v>
      </c>
      <c r="L20" s="2226" t="s">
        <v>543</v>
      </c>
      <c r="M20" s="2391"/>
      <c r="AH20" s="376">
        <v>21</v>
      </c>
    </row>
    <row customHeight="1" ht="21.75">
      <c r="D21" s="378"/>
      <c r="E21" s="2281"/>
      <c r="F21" s="2227"/>
      <c r="G21" s="2227"/>
      <c r="H21" s="2220" t="s">
        <v>1312</v>
      </c>
      <c r="I21" s="2222"/>
      <c r="J21" s="110" t="s">
        <v>1313</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194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459</v>
      </c>
      <c r="L23" s="2463"/>
      <c r="M23" s="1771"/>
      <c r="N23" s="336"/>
      <c r="AH23" s="376">
        <v>19</v>
      </c>
    </row>
    <row customHeight="1" ht="60.75" hidden="1">
      <c r="A24" s="1782" t="s">
        <v>231</v>
      </c>
      <c r="B24" s="1782" t="s">
        <v>232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459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1308</v>
      </c>
      <c r="D25" s="2468"/>
      <c r="E25" s="2206"/>
      <c r="F25" s="2472"/>
      <c r="G25" s="2429"/>
      <c r="H25" s="1502"/>
      <c r="I25" s="653" t="s">
        <v>1309</v>
      </c>
      <c r="J25" s="573"/>
      <c r="K25" s="1502"/>
      <c r="L25" s="216"/>
      <c r="M25" s="2172"/>
      <c r="N25" s="336"/>
      <c r="O25" s="1626"/>
      <c r="P25" s="1626"/>
      <c r="AH25" s="1633">
        <v>0</v>
      </c>
    </row>
    <row customHeight="1" ht="0.75" hidden="1">
      <c r="A26" s="1782"/>
      <c r="B26" s="1782"/>
      <c r="C26" s="371" t="s">
        <v>1314</v>
      </c>
      <c r="D26" s="2468"/>
      <c r="E26" s="2206"/>
      <c r="F26" s="2385"/>
      <c r="G26" s="402"/>
      <c r="H26" s="1502"/>
      <c r="I26" s="397"/>
      <c r="J26" s="351"/>
      <c r="K26" s="1502"/>
      <c r="L26" s="203"/>
      <c r="M26" s="2172"/>
      <c r="N26" s="336"/>
      <c r="AH26" s="376">
        <v>0</v>
      </c>
    </row>
    <row s="1637" customFormat="1" customHeight="1" ht="45" hidden="1">
      <c r="A27" s="1782" t="s">
        <v>239</v>
      </c>
      <c r="B27" s="1782" t="s">
        <v>240</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v>
      </c>
      <c r="H27" s="1864"/>
      <c r="I27" s="1741"/>
      <c r="J27" s="1775"/>
      <c r="K27" s="1867"/>
      <c r="L27" s="1864" t="s">
        <v>459</v>
      </c>
      <c r="M27" s="2172"/>
      <c r="N27" s="336"/>
      <c r="O27" s="1626"/>
      <c r="P27" s="1626"/>
      <c r="AH27" s="1633">
        <v>0</v>
      </c>
    </row>
    <row s="1637" customFormat="1" customHeight="1" ht="18.75" hidden="1">
      <c r="A28" s="1782"/>
      <c r="B28" s="1782"/>
      <c r="C28" s="371" t="s">
        <v>1308</v>
      </c>
      <c r="D28" s="2464"/>
      <c r="E28" s="2465"/>
      <c r="F28" s="2466"/>
      <c r="G28" s="2429"/>
      <c r="H28" s="1502"/>
      <c r="I28" s="653" t="s">
        <v>1309</v>
      </c>
      <c r="J28" s="573"/>
      <c r="K28" s="1502"/>
      <c r="L28" s="216"/>
      <c r="M28" s="2172"/>
      <c r="N28" s="336"/>
      <c r="O28" s="1626"/>
      <c r="P28" s="1626"/>
      <c r="AH28" s="1633">
        <v>0</v>
      </c>
    </row>
    <row s="1637" customFormat="1" customHeight="1" ht="18.75">
      <c r="A29" s="1825" t="s">
        <v>239</v>
      </c>
      <c r="B29" s="1825" t="s">
        <v>247</v>
      </c>
      <c r="C29" s="1689"/>
      <c r="D29" s="346"/>
      <c r="E29" s="1033"/>
      <c r="F29" s="1033"/>
      <c r="G29" s="2429" t="str">
        <f>INDEX(PT_DIFFERENTIATION_NTAR,MATCH(B29,PT_DIFFERENTIATION_NTAR_ID,0))</f>
        <v>Тариф на тепловую энергию</v>
      </c>
      <c r="H29" s="2273"/>
      <c r="I29" s="1741"/>
      <c r="J29" s="1775"/>
      <c r="K29" s="2307"/>
      <c r="L29" s="2273" t="s">
        <v>459</v>
      </c>
      <c r="M29" s="2320"/>
      <c r="N29" s="620"/>
      <c r="O29" s="1626"/>
      <c r="P29" s="1626"/>
      <c r="Q29" s="1637"/>
      <c r="R29" s="1637"/>
      <c r="S29" s="1637"/>
      <c r="T29" s="1637"/>
      <c r="U29" s="1637"/>
      <c r="V29" s="1637"/>
      <c r="W29" s="1637"/>
      <c r="X29" s="1637"/>
      <c r="Y29" s="1637"/>
      <c r="Z29" s="1637"/>
      <c r="AA29" s="1637"/>
      <c r="AB29" s="1637"/>
      <c r="AC29" s="1637"/>
      <c r="AD29" s="1637"/>
      <c r="AE29" s="1637"/>
      <c r="AF29" s="1637"/>
      <c r="AG29" s="1637"/>
      <c r="AH29" s="1637">
        <v>0</v>
      </c>
    </row>
    <row s="1637" customFormat="1" customHeight="1" ht="18.75">
      <c r="A30" s="1825"/>
      <c r="B30" s="1825"/>
      <c r="C30" s="1689" t="s">
        <v>1308</v>
      </c>
      <c r="D30" s="346"/>
      <c r="E30" s="1033"/>
      <c r="F30" s="1033"/>
      <c r="G30" s="2429"/>
      <c r="H30" s="2726"/>
      <c r="I30" s="2727" t="s">
        <v>1309</v>
      </c>
      <c r="J30" s="2728"/>
      <c r="K30" s="2726"/>
      <c r="L30" s="2729"/>
      <c r="M30" s="2320"/>
      <c r="N30" s="620"/>
      <c r="O30" s="1626"/>
      <c r="P30" s="1626"/>
      <c r="Q30" s="1637"/>
      <c r="R30" s="1637"/>
      <c r="S30" s="1637"/>
      <c r="T30" s="1637"/>
      <c r="U30" s="1637"/>
      <c r="V30" s="1637"/>
      <c r="W30" s="1637"/>
      <c r="X30" s="1637"/>
      <c r="Y30" s="1637"/>
      <c r="Z30" s="1637"/>
      <c r="AA30" s="1637"/>
      <c r="AB30" s="1637"/>
      <c r="AC30" s="1637"/>
      <c r="AD30" s="1637"/>
      <c r="AE30" s="1637"/>
      <c r="AF30" s="1637"/>
      <c r="AG30" s="1637"/>
      <c r="AH30" s="1637">
        <v>0</v>
      </c>
    </row>
    <row s="1637" customFormat="1" customHeight="1" ht="18.75">
      <c r="A31" s="1825" t="s">
        <v>239</v>
      </c>
      <c r="B31" s="1825" t="s">
        <v>251</v>
      </c>
      <c r="C31" s="1689"/>
      <c r="D31" s="346"/>
      <c r="E31" s="1033"/>
      <c r="F31" s="1033"/>
      <c r="G31" s="2429" t="str">
        <f>INDEX(PT_DIFFERENTIATION_NTAR,MATCH(B31,PT_DIFFERENTIATION_NTAR_ID,0))</f>
        <v>Тариф на тепловую энергию</v>
      </c>
      <c r="H31" s="2273"/>
      <c r="I31" s="1741"/>
      <c r="J31" s="1775"/>
      <c r="K31" s="2307"/>
      <c r="L31" s="2273" t="s">
        <v>459</v>
      </c>
      <c r="M31" s="2320"/>
      <c r="N31" s="620"/>
      <c r="O31" s="1626"/>
      <c r="P31" s="1626"/>
      <c r="Q31" s="1637"/>
      <c r="R31" s="1637"/>
      <c r="S31" s="1637"/>
      <c r="T31" s="1637"/>
      <c r="U31" s="1637"/>
      <c r="V31" s="1637"/>
      <c r="W31" s="1637"/>
      <c r="X31" s="1637"/>
      <c r="Y31" s="1637"/>
      <c r="Z31" s="1637"/>
      <c r="AA31" s="1637"/>
      <c r="AB31" s="1637"/>
      <c r="AC31" s="1637"/>
      <c r="AD31" s="1637"/>
      <c r="AE31" s="1637"/>
      <c r="AF31" s="1637"/>
      <c r="AG31" s="1637"/>
      <c r="AH31" s="1637">
        <v>0</v>
      </c>
    </row>
    <row s="1637" customFormat="1" customHeight="1" ht="18.75">
      <c r="A32" s="1825"/>
      <c r="B32" s="1825"/>
      <c r="C32" s="1689" t="s">
        <v>1308</v>
      </c>
      <c r="D32" s="346"/>
      <c r="E32" s="1033"/>
      <c r="F32" s="1033"/>
      <c r="G32" s="2429"/>
      <c r="H32" s="2726"/>
      <c r="I32" s="2730" t="s">
        <v>1309</v>
      </c>
      <c r="J32" s="2728"/>
      <c r="K32" s="2726"/>
      <c r="L32" s="2729"/>
      <c r="M32" s="2320"/>
      <c r="N32" s="620"/>
      <c r="O32" s="1626"/>
      <c r="P32" s="1626"/>
      <c r="Q32" s="1637"/>
      <c r="R32" s="1637"/>
      <c r="S32" s="1637"/>
      <c r="T32" s="1637"/>
      <c r="U32" s="1637"/>
      <c r="V32" s="1637"/>
      <c r="W32" s="1637"/>
      <c r="X32" s="1637"/>
      <c r="Y32" s="1637"/>
      <c r="Z32" s="1637"/>
      <c r="AA32" s="1637"/>
      <c r="AB32" s="1637"/>
      <c r="AC32" s="1637"/>
      <c r="AD32" s="1637"/>
      <c r="AE32" s="1637"/>
      <c r="AF32" s="1637"/>
      <c r="AG32" s="1637"/>
      <c r="AH32" s="1637">
        <v>0</v>
      </c>
    </row>
    <row s="1637" customFormat="1" customHeight="1" ht="18.75">
      <c r="A33" s="1825" t="s">
        <v>239</v>
      </c>
      <c r="B33" s="1825" t="s">
        <v>255</v>
      </c>
      <c r="C33" s="1689"/>
      <c r="D33" s="346"/>
      <c r="E33" s="1033"/>
      <c r="F33" s="1033"/>
      <c r="G33" s="2429" t="str">
        <f>INDEX(PT_DIFFERENTIATION_NTAR,MATCH(B33,PT_DIFFERENTIATION_NTAR_ID,0))</f>
        <v>Тариф на тепловую энергию</v>
      </c>
      <c r="H33" s="2273"/>
      <c r="I33" s="1741"/>
      <c r="J33" s="1775"/>
      <c r="K33" s="2307"/>
      <c r="L33" s="2273" t="s">
        <v>459</v>
      </c>
      <c r="M33" s="2320"/>
      <c r="N33" s="620"/>
      <c r="O33" s="1626"/>
      <c r="P33" s="1626"/>
      <c r="Q33" s="1637"/>
      <c r="R33" s="1637"/>
      <c r="S33" s="1637"/>
      <c r="T33" s="1637"/>
      <c r="U33" s="1637"/>
      <c r="V33" s="1637"/>
      <c r="W33" s="1637"/>
      <c r="X33" s="1637"/>
      <c r="Y33" s="1637"/>
      <c r="Z33" s="1637"/>
      <c r="AA33" s="1637"/>
      <c r="AB33" s="1637"/>
      <c r="AC33" s="1637"/>
      <c r="AD33" s="1637"/>
      <c r="AE33" s="1637"/>
      <c r="AF33" s="1637"/>
      <c r="AG33" s="1637"/>
      <c r="AH33" s="1637">
        <v>0</v>
      </c>
    </row>
    <row s="1637" customFormat="1" customHeight="1" ht="18.75">
      <c r="A34" s="1825"/>
      <c r="B34" s="1825"/>
      <c r="C34" s="1689" t="s">
        <v>1308</v>
      </c>
      <c r="D34" s="346"/>
      <c r="E34" s="1033"/>
      <c r="F34" s="1033"/>
      <c r="G34" s="2429"/>
      <c r="H34" s="2726"/>
      <c r="I34" s="2731" t="s">
        <v>1309</v>
      </c>
      <c r="J34" s="2728"/>
      <c r="K34" s="2726"/>
      <c r="L34" s="2729"/>
      <c r="M34" s="2320"/>
      <c r="N34" s="620"/>
      <c r="O34" s="1626"/>
      <c r="P34" s="1626"/>
      <c r="Q34" s="1637"/>
      <c r="R34" s="1637"/>
      <c r="S34" s="1637"/>
      <c r="T34" s="1637"/>
      <c r="U34" s="1637"/>
      <c r="V34" s="1637"/>
      <c r="W34" s="1637"/>
      <c r="X34" s="1637"/>
      <c r="Y34" s="1637"/>
      <c r="Z34" s="1637"/>
      <c r="AA34" s="1637"/>
      <c r="AB34" s="1637"/>
      <c r="AC34" s="1637"/>
      <c r="AD34" s="1637"/>
      <c r="AE34" s="1637"/>
      <c r="AF34" s="1637"/>
      <c r="AG34" s="1637"/>
      <c r="AH34" s="1637">
        <v>0</v>
      </c>
    </row>
    <row s="1637" customFormat="1" customHeight="1" ht="18.75">
      <c r="A35" s="1825" t="s">
        <v>239</v>
      </c>
      <c r="B35" s="1825" t="s">
        <v>259</v>
      </c>
      <c r="C35" s="1689"/>
      <c r="D35" s="346"/>
      <c r="E35" s="1033"/>
      <c r="F35" s="1033"/>
      <c r="G35" s="2429" t="str">
        <f>INDEX(PT_DIFFERENTIATION_NTAR,MATCH(B35,PT_DIFFERENTIATION_NTAR_ID,0))</f>
        <v>Тариф на тепловую энергию</v>
      </c>
      <c r="H35" s="2273"/>
      <c r="I35" s="1741"/>
      <c r="J35" s="1775"/>
      <c r="K35" s="2307"/>
      <c r="L35" s="2273" t="s">
        <v>459</v>
      </c>
      <c r="M35" s="2320"/>
      <c r="N35" s="620"/>
      <c r="O35" s="1626"/>
      <c r="P35" s="1626"/>
      <c r="Q35" s="1637"/>
      <c r="R35" s="1637"/>
      <c r="S35" s="1637"/>
      <c r="T35" s="1637"/>
      <c r="U35" s="1637"/>
      <c r="V35" s="1637"/>
      <c r="W35" s="1637"/>
      <c r="X35" s="1637"/>
      <c r="Y35" s="1637"/>
      <c r="Z35" s="1637"/>
      <c r="AA35" s="1637"/>
      <c r="AB35" s="1637"/>
      <c r="AC35" s="1637"/>
      <c r="AD35" s="1637"/>
      <c r="AE35" s="1637"/>
      <c r="AF35" s="1637"/>
      <c r="AG35" s="1637"/>
      <c r="AH35" s="1637">
        <v>0</v>
      </c>
    </row>
    <row s="1637" customFormat="1" customHeight="1" ht="18.75">
      <c r="A36" s="1825"/>
      <c r="B36" s="1825"/>
      <c r="C36" s="1689" t="s">
        <v>1308</v>
      </c>
      <c r="D36" s="346"/>
      <c r="E36" s="1033"/>
      <c r="F36" s="1033"/>
      <c r="G36" s="2429"/>
      <c r="H36" s="2726"/>
      <c r="I36" s="2732" t="s">
        <v>1309</v>
      </c>
      <c r="J36" s="2728"/>
      <c r="K36" s="2726"/>
      <c r="L36" s="2729"/>
      <c r="M36" s="2320"/>
      <c r="N36" s="620"/>
      <c r="O36" s="1626"/>
      <c r="P36" s="1626"/>
      <c r="Q36" s="1637"/>
      <c r="R36" s="1637"/>
      <c r="S36" s="1637"/>
      <c r="T36" s="1637"/>
      <c r="U36" s="1637"/>
      <c r="V36" s="1637"/>
      <c r="W36" s="1637"/>
      <c r="X36" s="1637"/>
      <c r="Y36" s="1637"/>
      <c r="Z36" s="1637"/>
      <c r="AA36" s="1637"/>
      <c r="AB36" s="1637"/>
      <c r="AC36" s="1637"/>
      <c r="AD36" s="1637"/>
      <c r="AE36" s="1637"/>
      <c r="AF36" s="1637"/>
      <c r="AG36" s="1637"/>
      <c r="AH36" s="1637">
        <v>0</v>
      </c>
    </row>
    <row s="1637" customFormat="1" customHeight="1" ht="18.75">
      <c r="A37" s="1825" t="s">
        <v>239</v>
      </c>
      <c r="B37" s="1825" t="s">
        <v>263</v>
      </c>
      <c r="C37" s="1689"/>
      <c r="D37" s="346"/>
      <c r="E37" s="1033"/>
      <c r="F37" s="1033"/>
      <c r="G37" s="2429" t="str">
        <f>INDEX(PT_DIFFERENTIATION_NTAR,MATCH(B37,PT_DIFFERENTIATION_NTAR_ID,0))</f>
        <v>Тариф на тепловую энергию</v>
      </c>
      <c r="H37" s="2273"/>
      <c r="I37" s="1741"/>
      <c r="J37" s="1775"/>
      <c r="K37" s="2307"/>
      <c r="L37" s="2273" t="s">
        <v>459</v>
      </c>
      <c r="M37" s="2320"/>
      <c r="N37" s="620"/>
      <c r="O37" s="1626"/>
      <c r="P37" s="1626"/>
      <c r="Q37" s="1637"/>
      <c r="R37" s="1637"/>
      <c r="S37" s="1637"/>
      <c r="T37" s="1637"/>
      <c r="U37" s="1637"/>
      <c r="V37" s="1637"/>
      <c r="W37" s="1637"/>
      <c r="X37" s="1637"/>
      <c r="Y37" s="1637"/>
      <c r="Z37" s="1637"/>
      <c r="AA37" s="1637"/>
      <c r="AB37" s="1637"/>
      <c r="AC37" s="1637"/>
      <c r="AD37" s="1637"/>
      <c r="AE37" s="1637"/>
      <c r="AF37" s="1637"/>
      <c r="AG37" s="1637"/>
      <c r="AH37" s="1637">
        <v>0</v>
      </c>
    </row>
    <row s="1637" customFormat="1" customHeight="1" ht="18.75">
      <c r="A38" s="1825"/>
      <c r="B38" s="1825"/>
      <c r="C38" s="1689" t="s">
        <v>1308</v>
      </c>
      <c r="D38" s="346"/>
      <c r="E38" s="1033"/>
      <c r="F38" s="1033"/>
      <c r="G38" s="2429"/>
      <c r="H38" s="2726"/>
      <c r="I38" s="2733" t="s">
        <v>1309</v>
      </c>
      <c r="J38" s="2728"/>
      <c r="K38" s="2726"/>
      <c r="L38" s="2729"/>
      <c r="M38" s="2320"/>
      <c r="N38" s="620"/>
      <c r="O38" s="1626"/>
      <c r="P38" s="1626"/>
      <c r="Q38" s="1637"/>
      <c r="R38" s="1637"/>
      <c r="S38" s="1637"/>
      <c r="T38" s="1637"/>
      <c r="U38" s="1637"/>
      <c r="V38" s="1637"/>
      <c r="W38" s="1637"/>
      <c r="X38" s="1637"/>
      <c r="Y38" s="1637"/>
      <c r="Z38" s="1637"/>
      <c r="AA38" s="1637"/>
      <c r="AB38" s="1637"/>
      <c r="AC38" s="1637"/>
      <c r="AD38" s="1637"/>
      <c r="AE38" s="1637"/>
      <c r="AF38" s="1637"/>
      <c r="AG38" s="1637"/>
      <c r="AH38" s="1637">
        <v>0</v>
      </c>
    </row>
    <row s="1637" customFormat="1" customHeight="1" ht="18.75">
      <c r="A39" s="1825" t="s">
        <v>239</v>
      </c>
      <c r="B39" s="1825" t="s">
        <v>267</v>
      </c>
      <c r="C39" s="1689"/>
      <c r="D39" s="346"/>
      <c r="E39" s="1033"/>
      <c r="F39" s="1033"/>
      <c r="G39" s="2429" t="str">
        <f>INDEX(PT_DIFFERENTIATION_NTAR,MATCH(B39,PT_DIFFERENTIATION_NTAR_ID,0))</f>
        <v>Тариф на тепловую энергию</v>
      </c>
      <c r="H39" s="2273"/>
      <c r="I39" s="1741"/>
      <c r="J39" s="1775"/>
      <c r="K39" s="2307"/>
      <c r="L39" s="2273" t="s">
        <v>459</v>
      </c>
      <c r="M39" s="2320"/>
      <c r="N39" s="620"/>
      <c r="O39" s="1626"/>
      <c r="P39" s="1626"/>
      <c r="Q39" s="1637"/>
      <c r="R39" s="1637"/>
      <c r="S39" s="1637"/>
      <c r="T39" s="1637"/>
      <c r="U39" s="1637"/>
      <c r="V39" s="1637"/>
      <c r="W39" s="1637"/>
      <c r="X39" s="1637"/>
      <c r="Y39" s="1637"/>
      <c r="Z39" s="1637"/>
      <c r="AA39" s="1637"/>
      <c r="AB39" s="1637"/>
      <c r="AC39" s="1637"/>
      <c r="AD39" s="1637"/>
      <c r="AE39" s="1637"/>
      <c r="AF39" s="1637"/>
      <c r="AG39" s="1637"/>
      <c r="AH39" s="1637">
        <v>0</v>
      </c>
    </row>
    <row s="1637" customFormat="1" customHeight="1" ht="18.75">
      <c r="A40" s="1825"/>
      <c r="B40" s="1825"/>
      <c r="C40" s="1689" t="s">
        <v>1308</v>
      </c>
      <c r="D40" s="346"/>
      <c r="E40" s="1033"/>
      <c r="F40" s="1033"/>
      <c r="G40" s="2429"/>
      <c r="H40" s="2726"/>
      <c r="I40" s="2734" t="s">
        <v>1309</v>
      </c>
      <c r="J40" s="2728"/>
      <c r="K40" s="2726"/>
      <c r="L40" s="2729"/>
      <c r="M40" s="2320"/>
      <c r="N40" s="620"/>
      <c r="O40" s="1626"/>
      <c r="P40" s="1626"/>
      <c r="Q40" s="1637"/>
      <c r="R40" s="1637"/>
      <c r="S40" s="1637"/>
      <c r="T40" s="1637"/>
      <c r="U40" s="1637"/>
      <c r="V40" s="1637"/>
      <c r="W40" s="1637"/>
      <c r="X40" s="1637"/>
      <c r="Y40" s="1637"/>
      <c r="Z40" s="1637"/>
      <c r="AA40" s="1637"/>
      <c r="AB40" s="1637"/>
      <c r="AC40" s="1637"/>
      <c r="AD40" s="1637"/>
      <c r="AE40" s="1637"/>
      <c r="AF40" s="1637"/>
      <c r="AG40" s="1637"/>
      <c r="AH40" s="1637">
        <v>0</v>
      </c>
    </row>
    <row s="1637" customFormat="1" customHeight="1" ht="18.75">
      <c r="A41" s="1825" t="s">
        <v>239</v>
      </c>
      <c r="B41" s="1825" t="s">
        <v>271</v>
      </c>
      <c r="C41" s="1689"/>
      <c r="D41" s="346"/>
      <c r="E41" s="1033"/>
      <c r="F41" s="1033"/>
      <c r="G41" s="2429" t="str">
        <f>INDEX(PT_DIFFERENTIATION_NTAR,MATCH(B41,PT_DIFFERENTIATION_NTAR_ID,0))</f>
        <v>Тариф на тепловую энергию</v>
      </c>
      <c r="H41" s="2273"/>
      <c r="I41" s="1741"/>
      <c r="J41" s="1775"/>
      <c r="K41" s="2307"/>
      <c r="L41" s="2273" t="s">
        <v>459</v>
      </c>
      <c r="M41" s="2320"/>
      <c r="N41" s="620"/>
      <c r="O41" s="1626"/>
      <c r="P41" s="1626"/>
      <c r="Q41" s="1637"/>
      <c r="R41" s="1637"/>
      <c r="S41" s="1637"/>
      <c r="T41" s="1637"/>
      <c r="U41" s="1637"/>
      <c r="V41" s="1637"/>
      <c r="W41" s="1637"/>
      <c r="X41" s="1637"/>
      <c r="Y41" s="1637"/>
      <c r="Z41" s="1637"/>
      <c r="AA41" s="1637"/>
      <c r="AB41" s="1637"/>
      <c r="AC41" s="1637"/>
      <c r="AD41" s="1637"/>
      <c r="AE41" s="1637"/>
      <c r="AF41" s="1637"/>
      <c r="AG41" s="1637"/>
      <c r="AH41" s="1637">
        <v>0</v>
      </c>
    </row>
    <row s="1637" customFormat="1" customHeight="1" ht="18.75">
      <c r="A42" s="1825"/>
      <c r="B42" s="1825"/>
      <c r="C42" s="1689" t="s">
        <v>1308</v>
      </c>
      <c r="D42" s="346"/>
      <c r="E42" s="1033"/>
      <c r="F42" s="1033"/>
      <c r="G42" s="2429"/>
      <c r="H42" s="2726"/>
      <c r="I42" s="2735" t="s">
        <v>1309</v>
      </c>
      <c r="J42" s="2728"/>
      <c r="K42" s="2726"/>
      <c r="L42" s="2729"/>
      <c r="M42" s="2320"/>
      <c r="N42" s="620"/>
      <c r="O42" s="1626"/>
      <c r="P42" s="1626"/>
      <c r="Q42" s="1637"/>
      <c r="R42" s="1637"/>
      <c r="S42" s="1637"/>
      <c r="T42" s="1637"/>
      <c r="U42" s="1637"/>
      <c r="V42" s="1637"/>
      <c r="W42" s="1637"/>
      <c r="X42" s="1637"/>
      <c r="Y42" s="1637"/>
      <c r="Z42" s="1637"/>
      <c r="AA42" s="1637"/>
      <c r="AB42" s="1637"/>
      <c r="AC42" s="1637"/>
      <c r="AD42" s="1637"/>
      <c r="AE42" s="1637"/>
      <c r="AF42" s="1637"/>
      <c r="AG42" s="1637"/>
      <c r="AH42" s="1637">
        <v>0</v>
      </c>
    </row>
    <row s="1637" customFormat="1" customHeight="1" ht="18.75">
      <c r="A43" s="1825" t="s">
        <v>239</v>
      </c>
      <c r="B43" s="1825" t="s">
        <v>275</v>
      </c>
      <c r="C43" s="1689"/>
      <c r="D43" s="346"/>
      <c r="E43" s="1033"/>
      <c r="F43" s="1033"/>
      <c r="G43" s="2429" t="str">
        <f>INDEX(PT_DIFFERENTIATION_NTAR,MATCH(B43,PT_DIFFERENTIATION_NTAR_ID,0))</f>
        <v>Тариф на тепловую энергию</v>
      </c>
      <c r="H43" s="2273"/>
      <c r="I43" s="1741"/>
      <c r="J43" s="1775"/>
      <c r="K43" s="2307"/>
      <c r="L43" s="2273" t="s">
        <v>459</v>
      </c>
      <c r="M43" s="2320"/>
      <c r="N43" s="620"/>
      <c r="O43" s="1626"/>
      <c r="P43" s="1626"/>
      <c r="Q43" s="1637"/>
      <c r="R43" s="1637"/>
      <c r="S43" s="1637"/>
      <c r="T43" s="1637"/>
      <c r="U43" s="1637"/>
      <c r="V43" s="1637"/>
      <c r="W43" s="1637"/>
      <c r="X43" s="1637"/>
      <c r="Y43" s="1637"/>
      <c r="Z43" s="1637"/>
      <c r="AA43" s="1637"/>
      <c r="AB43" s="1637"/>
      <c r="AC43" s="1637"/>
      <c r="AD43" s="1637"/>
      <c r="AE43" s="1637"/>
      <c r="AF43" s="1637"/>
      <c r="AG43" s="1637"/>
      <c r="AH43" s="1637">
        <v>0</v>
      </c>
    </row>
    <row s="1637" customFormat="1" customHeight="1" ht="18.75">
      <c r="A44" s="1825"/>
      <c r="B44" s="1825"/>
      <c r="C44" s="1689" t="s">
        <v>1308</v>
      </c>
      <c r="D44" s="346"/>
      <c r="E44" s="1033"/>
      <c r="F44" s="1033"/>
      <c r="G44" s="2429"/>
      <c r="H44" s="2726"/>
      <c r="I44" s="2736" t="s">
        <v>1309</v>
      </c>
      <c r="J44" s="2728"/>
      <c r="K44" s="2726"/>
      <c r="L44" s="2729"/>
      <c r="M44" s="2320"/>
      <c r="N44" s="620"/>
      <c r="O44" s="1626"/>
      <c r="P44" s="1626"/>
      <c r="Q44" s="1637"/>
      <c r="R44" s="1637"/>
      <c r="S44" s="1637"/>
      <c r="T44" s="1637"/>
      <c r="U44" s="1637"/>
      <c r="V44" s="1637"/>
      <c r="W44" s="1637"/>
      <c r="X44" s="1637"/>
      <c r="Y44" s="1637"/>
      <c r="Z44" s="1637"/>
      <c r="AA44" s="1637"/>
      <c r="AB44" s="1637"/>
      <c r="AC44" s="1637"/>
      <c r="AD44" s="1637"/>
      <c r="AE44" s="1637"/>
      <c r="AF44" s="1637"/>
      <c r="AG44" s="1637"/>
      <c r="AH44" s="1637">
        <v>0</v>
      </c>
    </row>
    <row s="1637" customFormat="1" customHeight="1" ht="18.75">
      <c r="A45" s="1825" t="s">
        <v>239</v>
      </c>
      <c r="B45" s="1825" t="s">
        <v>279</v>
      </c>
      <c r="C45" s="1689"/>
      <c r="D45" s="346"/>
      <c r="E45" s="1033"/>
      <c r="F45" s="1033"/>
      <c r="G45" s="2429" t="str">
        <f>INDEX(PT_DIFFERENTIATION_NTAR,MATCH(B45,PT_DIFFERENTIATION_NTAR_ID,0))</f>
        <v>Тариф на тепловую энергию</v>
      </c>
      <c r="H45" s="2273"/>
      <c r="I45" s="1741"/>
      <c r="J45" s="1775"/>
      <c r="K45" s="2307"/>
      <c r="L45" s="2273" t="s">
        <v>459</v>
      </c>
      <c r="M45" s="2320"/>
      <c r="N45" s="620"/>
      <c r="O45" s="1626"/>
      <c r="P45" s="1626"/>
      <c r="Q45" s="1637"/>
      <c r="R45" s="1637"/>
      <c r="S45" s="1637"/>
      <c r="T45" s="1637"/>
      <c r="U45" s="1637"/>
      <c r="V45" s="1637"/>
      <c r="W45" s="1637"/>
      <c r="X45" s="1637"/>
      <c r="Y45" s="1637"/>
      <c r="Z45" s="1637"/>
      <c r="AA45" s="1637"/>
      <c r="AB45" s="1637"/>
      <c r="AC45" s="1637"/>
      <c r="AD45" s="1637"/>
      <c r="AE45" s="1637"/>
      <c r="AF45" s="1637"/>
      <c r="AG45" s="1637"/>
      <c r="AH45" s="1637">
        <v>0</v>
      </c>
    </row>
    <row s="1637" customFormat="1" customHeight="1" ht="18.75">
      <c r="A46" s="1825"/>
      <c r="B46" s="1825"/>
      <c r="C46" s="1689" t="s">
        <v>1308</v>
      </c>
      <c r="D46" s="346"/>
      <c r="E46" s="1033"/>
      <c r="F46" s="1033"/>
      <c r="G46" s="2429"/>
      <c r="H46" s="2726"/>
      <c r="I46" s="2737" t="s">
        <v>1309</v>
      </c>
      <c r="J46" s="2728"/>
      <c r="K46" s="2726"/>
      <c r="L46" s="2729"/>
      <c r="M46" s="2320"/>
      <c r="N46" s="620"/>
      <c r="O46" s="1626"/>
      <c r="P46" s="1626"/>
      <c r="Q46" s="1637"/>
      <c r="R46" s="1637"/>
      <c r="S46" s="1637"/>
      <c r="T46" s="1637"/>
      <c r="U46" s="1637"/>
      <c r="V46" s="1637"/>
      <c r="W46" s="1637"/>
      <c r="X46" s="1637"/>
      <c r="Y46" s="1637"/>
      <c r="Z46" s="1637"/>
      <c r="AA46" s="1637"/>
      <c r="AB46" s="1637"/>
      <c r="AC46" s="1637"/>
      <c r="AD46" s="1637"/>
      <c r="AE46" s="1637"/>
      <c r="AF46" s="1637"/>
      <c r="AG46" s="1637"/>
      <c r="AH46" s="1637">
        <v>0</v>
      </c>
    </row>
    <row s="1637" customFormat="1" customHeight="1" ht="18.75">
      <c r="A47" s="1825" t="s">
        <v>239</v>
      </c>
      <c r="B47" s="1825" t="s">
        <v>283</v>
      </c>
      <c r="C47" s="1689"/>
      <c r="D47" s="346"/>
      <c r="E47" s="1033"/>
      <c r="F47" s="1033"/>
      <c r="G47" s="2429" t="str">
        <f>INDEX(PT_DIFFERENTIATION_NTAR,MATCH(B47,PT_DIFFERENTIATION_NTAR_ID,0))</f>
        <v>Тариф на тепловую энергию</v>
      </c>
      <c r="H47" s="2273"/>
      <c r="I47" s="1741"/>
      <c r="J47" s="1775"/>
      <c r="K47" s="2307"/>
      <c r="L47" s="2273" t="s">
        <v>459</v>
      </c>
      <c r="M47" s="2320"/>
      <c r="N47" s="620"/>
      <c r="O47" s="1626"/>
      <c r="P47" s="1626"/>
      <c r="Q47" s="1637"/>
      <c r="R47" s="1637"/>
      <c r="S47" s="1637"/>
      <c r="T47" s="1637"/>
      <c r="U47" s="1637"/>
      <c r="V47" s="1637"/>
      <c r="W47" s="1637"/>
      <c r="X47" s="1637"/>
      <c r="Y47" s="1637"/>
      <c r="Z47" s="1637"/>
      <c r="AA47" s="1637"/>
      <c r="AB47" s="1637"/>
      <c r="AC47" s="1637"/>
      <c r="AD47" s="1637"/>
      <c r="AE47" s="1637"/>
      <c r="AF47" s="1637"/>
      <c r="AG47" s="1637"/>
      <c r="AH47" s="1637">
        <v>0</v>
      </c>
    </row>
    <row s="1637" customFormat="1" customHeight="1" ht="18.75">
      <c r="A48" s="1825"/>
      <c r="B48" s="1825"/>
      <c r="C48" s="1689" t="s">
        <v>1308</v>
      </c>
      <c r="D48" s="346"/>
      <c r="E48" s="1033"/>
      <c r="F48" s="1033"/>
      <c r="G48" s="2429"/>
      <c r="H48" s="2726"/>
      <c r="I48" s="2738" t="s">
        <v>1309</v>
      </c>
      <c r="J48" s="2728"/>
      <c r="K48" s="2726"/>
      <c r="L48" s="2729"/>
      <c r="M48" s="2320"/>
      <c r="N48" s="620"/>
      <c r="O48" s="1626"/>
      <c r="P48" s="1626"/>
      <c r="Q48" s="1637"/>
      <c r="R48" s="1637"/>
      <c r="S48" s="1637"/>
      <c r="T48" s="1637"/>
      <c r="U48" s="1637"/>
      <c r="V48" s="1637"/>
      <c r="W48" s="1637"/>
      <c r="X48" s="1637"/>
      <c r="Y48" s="1637"/>
      <c r="Z48" s="1637"/>
      <c r="AA48" s="1637"/>
      <c r="AB48" s="1637"/>
      <c r="AC48" s="1637"/>
      <c r="AD48" s="1637"/>
      <c r="AE48" s="1637"/>
      <c r="AF48" s="1637"/>
      <c r="AG48" s="1637"/>
      <c r="AH48" s="1637">
        <v>0</v>
      </c>
    </row>
    <row s="1637" customFormat="1" customHeight="1" ht="18.75">
      <c r="A49" s="1825" t="s">
        <v>239</v>
      </c>
      <c r="B49" s="1825" t="s">
        <v>287</v>
      </c>
      <c r="C49" s="1689"/>
      <c r="D49" s="346"/>
      <c r="E49" s="1033"/>
      <c r="F49" s="1033"/>
      <c r="G49" s="2429" t="str">
        <f>INDEX(PT_DIFFERENTIATION_NTAR,MATCH(B49,PT_DIFFERENTIATION_NTAR_ID,0))</f>
        <v>Тариф на тепловую энергию</v>
      </c>
      <c r="H49" s="2273"/>
      <c r="I49" s="1741"/>
      <c r="J49" s="1775"/>
      <c r="K49" s="2307"/>
      <c r="L49" s="2273" t="s">
        <v>459</v>
      </c>
      <c r="M49" s="2320"/>
      <c r="N49" s="620"/>
      <c r="O49" s="1626"/>
      <c r="P49" s="1626"/>
      <c r="Q49" s="1637"/>
      <c r="R49" s="1637"/>
      <c r="S49" s="1637"/>
      <c r="T49" s="1637"/>
      <c r="U49" s="1637"/>
      <c r="V49" s="1637"/>
      <c r="W49" s="1637"/>
      <c r="X49" s="1637"/>
      <c r="Y49" s="1637"/>
      <c r="Z49" s="1637"/>
      <c r="AA49" s="1637"/>
      <c r="AB49" s="1637"/>
      <c r="AC49" s="1637"/>
      <c r="AD49" s="1637"/>
      <c r="AE49" s="1637"/>
      <c r="AF49" s="1637"/>
      <c r="AG49" s="1637"/>
      <c r="AH49" s="1637">
        <v>0</v>
      </c>
    </row>
    <row s="1637" customFormat="1" customHeight="1" ht="18.75">
      <c r="A50" s="1825"/>
      <c r="B50" s="1825"/>
      <c r="C50" s="1689" t="s">
        <v>1308</v>
      </c>
      <c r="D50" s="346"/>
      <c r="E50" s="1033"/>
      <c r="F50" s="1033"/>
      <c r="G50" s="2429"/>
      <c r="H50" s="2726"/>
      <c r="I50" s="2739" t="s">
        <v>1309</v>
      </c>
      <c r="J50" s="2728"/>
      <c r="K50" s="2726"/>
      <c r="L50" s="2729"/>
      <c r="M50" s="2320"/>
      <c r="N50" s="620"/>
      <c r="O50" s="1626"/>
      <c r="P50" s="1626"/>
      <c r="Q50" s="1637"/>
      <c r="R50" s="1637"/>
      <c r="S50" s="1637"/>
      <c r="T50" s="1637"/>
      <c r="U50" s="1637"/>
      <c r="V50" s="1637"/>
      <c r="W50" s="1637"/>
      <c r="X50" s="1637"/>
      <c r="Y50" s="1637"/>
      <c r="Z50" s="1637"/>
      <c r="AA50" s="1637"/>
      <c r="AB50" s="1637"/>
      <c r="AC50" s="1637"/>
      <c r="AD50" s="1637"/>
      <c r="AE50" s="1637"/>
      <c r="AF50" s="1637"/>
      <c r="AG50" s="1637"/>
      <c r="AH50" s="1637">
        <v>0</v>
      </c>
    </row>
    <row s="1637" customFormat="1" customHeight="1" ht="18.75">
      <c r="A51" s="1825" t="s">
        <v>239</v>
      </c>
      <c r="B51" s="1825" t="s">
        <v>291</v>
      </c>
      <c r="C51" s="1689"/>
      <c r="D51" s="346"/>
      <c r="E51" s="1033"/>
      <c r="F51" s="1033"/>
      <c r="G51" s="2429" t="str">
        <f>INDEX(PT_DIFFERENTIATION_NTAR,MATCH(B51,PT_DIFFERENTIATION_NTAR_ID,0))</f>
        <v>Тариф на тепловую энергию</v>
      </c>
      <c r="H51" s="2273"/>
      <c r="I51" s="1741"/>
      <c r="J51" s="1775"/>
      <c r="K51" s="2307"/>
      <c r="L51" s="2273" t="s">
        <v>459</v>
      </c>
      <c r="M51" s="2320"/>
      <c r="N51" s="620"/>
      <c r="O51" s="1626"/>
      <c r="P51" s="1626"/>
      <c r="Q51" s="1637"/>
      <c r="R51" s="1637"/>
      <c r="S51" s="1637"/>
      <c r="T51" s="1637"/>
      <c r="U51" s="1637"/>
      <c r="V51" s="1637"/>
      <c r="W51" s="1637"/>
      <c r="X51" s="1637"/>
      <c r="Y51" s="1637"/>
      <c r="Z51" s="1637"/>
      <c r="AA51" s="1637"/>
      <c r="AB51" s="1637"/>
      <c r="AC51" s="1637"/>
      <c r="AD51" s="1637"/>
      <c r="AE51" s="1637"/>
      <c r="AF51" s="1637"/>
      <c r="AG51" s="1637"/>
      <c r="AH51" s="1637">
        <v>0</v>
      </c>
    </row>
    <row s="1637" customFormat="1" customHeight="1" ht="18.75">
      <c r="A52" s="1825"/>
      <c r="B52" s="1825"/>
      <c r="C52" s="1689" t="s">
        <v>1308</v>
      </c>
      <c r="D52" s="346"/>
      <c r="E52" s="1033"/>
      <c r="F52" s="1033"/>
      <c r="G52" s="2429"/>
      <c r="H52" s="2726"/>
      <c r="I52" s="2740" t="s">
        <v>1309</v>
      </c>
      <c r="J52" s="2728"/>
      <c r="K52" s="2726"/>
      <c r="L52" s="2729"/>
      <c r="M52" s="2320"/>
      <c r="N52" s="620"/>
      <c r="O52" s="1626"/>
      <c r="P52" s="1626"/>
      <c r="Q52" s="1637"/>
      <c r="R52" s="1637"/>
      <c r="S52" s="1637"/>
      <c r="T52" s="1637"/>
      <c r="U52" s="1637"/>
      <c r="V52" s="1637"/>
      <c r="W52" s="1637"/>
      <c r="X52" s="1637"/>
      <c r="Y52" s="1637"/>
      <c r="Z52" s="1637"/>
      <c r="AA52" s="1637"/>
      <c r="AB52" s="1637"/>
      <c r="AC52" s="1637"/>
      <c r="AD52" s="1637"/>
      <c r="AE52" s="1637"/>
      <c r="AF52" s="1637"/>
      <c r="AG52" s="1637"/>
      <c r="AH52" s="1637">
        <v>0</v>
      </c>
    </row>
    <row s="1637" customFormat="1" customHeight="1" ht="18.75">
      <c r="A53" s="1825" t="s">
        <v>239</v>
      </c>
      <c r="B53" s="1825" t="s">
        <v>295</v>
      </c>
      <c r="C53" s="1689"/>
      <c r="D53" s="346"/>
      <c r="E53" s="1033"/>
      <c r="F53" s="1033"/>
      <c r="G53" s="2429" t="str">
        <f>INDEX(PT_DIFFERENTIATION_NTAR,MATCH(B53,PT_DIFFERENTIATION_NTAR_ID,0))</f>
        <v>Тариф на тепловую энергию</v>
      </c>
      <c r="H53" s="2273"/>
      <c r="I53" s="1741"/>
      <c r="J53" s="1775"/>
      <c r="K53" s="2307"/>
      <c r="L53" s="2273" t="s">
        <v>459</v>
      </c>
      <c r="M53" s="2320"/>
      <c r="N53" s="620"/>
      <c r="O53" s="1626"/>
      <c r="P53" s="1626"/>
      <c r="Q53" s="1637"/>
      <c r="R53" s="1637"/>
      <c r="S53" s="1637"/>
      <c r="T53" s="1637"/>
      <c r="U53" s="1637"/>
      <c r="V53" s="1637"/>
      <c r="W53" s="1637"/>
      <c r="X53" s="1637"/>
      <c r="Y53" s="1637"/>
      <c r="Z53" s="1637"/>
      <c r="AA53" s="1637"/>
      <c r="AB53" s="1637"/>
      <c r="AC53" s="1637"/>
      <c r="AD53" s="1637"/>
      <c r="AE53" s="1637"/>
      <c r="AF53" s="1637"/>
      <c r="AG53" s="1637"/>
      <c r="AH53" s="1637">
        <v>0</v>
      </c>
    </row>
    <row s="1637" customFormat="1" customHeight="1" ht="18.75">
      <c r="A54" s="1825"/>
      <c r="B54" s="1825"/>
      <c r="C54" s="1689" t="s">
        <v>1308</v>
      </c>
      <c r="D54" s="346"/>
      <c r="E54" s="1033"/>
      <c r="F54" s="1033"/>
      <c r="G54" s="2429"/>
      <c r="H54" s="2726"/>
      <c r="I54" s="2741" t="s">
        <v>1309</v>
      </c>
      <c r="J54" s="2728"/>
      <c r="K54" s="2726"/>
      <c r="L54" s="2729"/>
      <c r="M54" s="2320"/>
      <c r="N54" s="620"/>
      <c r="O54" s="1626"/>
      <c r="P54" s="1626"/>
      <c r="Q54" s="1637"/>
      <c r="R54" s="1637"/>
      <c r="S54" s="1637"/>
      <c r="T54" s="1637"/>
      <c r="U54" s="1637"/>
      <c r="V54" s="1637"/>
      <c r="W54" s="1637"/>
      <c r="X54" s="1637"/>
      <c r="Y54" s="1637"/>
      <c r="Z54" s="1637"/>
      <c r="AA54" s="1637"/>
      <c r="AB54" s="1637"/>
      <c r="AC54" s="1637"/>
      <c r="AD54" s="1637"/>
      <c r="AE54" s="1637"/>
      <c r="AF54" s="1637"/>
      <c r="AG54" s="1637"/>
      <c r="AH54" s="1637">
        <v>0</v>
      </c>
    </row>
    <row s="1637" customFormat="1" customHeight="1" ht="18.75">
      <c r="A55" s="1825" t="s">
        <v>239</v>
      </c>
      <c r="B55" s="1825" t="s">
        <v>299</v>
      </c>
      <c r="C55" s="1689"/>
      <c r="D55" s="346"/>
      <c r="E55" s="1033"/>
      <c r="F55" s="1033"/>
      <c r="G55" s="2429" t="str">
        <f>INDEX(PT_DIFFERENTIATION_NTAR,MATCH(B55,PT_DIFFERENTIATION_NTAR_ID,0))</f>
        <v>Тариф на тепловую энергию</v>
      </c>
      <c r="H55" s="2273"/>
      <c r="I55" s="1741"/>
      <c r="J55" s="1775"/>
      <c r="K55" s="2307"/>
      <c r="L55" s="2273" t="s">
        <v>459</v>
      </c>
      <c r="M55" s="2320"/>
      <c r="N55" s="620"/>
      <c r="O55" s="1626"/>
      <c r="P55" s="1626"/>
      <c r="Q55" s="1637"/>
      <c r="R55" s="1637"/>
      <c r="S55" s="1637"/>
      <c r="T55" s="1637"/>
      <c r="U55" s="1637"/>
      <c r="V55" s="1637"/>
      <c r="W55" s="1637"/>
      <c r="X55" s="1637"/>
      <c r="Y55" s="1637"/>
      <c r="Z55" s="1637"/>
      <c r="AA55" s="1637"/>
      <c r="AB55" s="1637"/>
      <c r="AC55" s="1637"/>
      <c r="AD55" s="1637"/>
      <c r="AE55" s="1637"/>
      <c r="AF55" s="1637"/>
      <c r="AG55" s="1637"/>
      <c r="AH55" s="1637">
        <v>0</v>
      </c>
    </row>
    <row s="1637" customFormat="1" customHeight="1" ht="18.75">
      <c r="A56" s="1825"/>
      <c r="B56" s="1825"/>
      <c r="C56" s="1689" t="s">
        <v>1308</v>
      </c>
      <c r="D56" s="346"/>
      <c r="E56" s="1033"/>
      <c r="F56" s="1033"/>
      <c r="G56" s="2429"/>
      <c r="H56" s="2726"/>
      <c r="I56" s="2742" t="s">
        <v>1309</v>
      </c>
      <c r="J56" s="2728"/>
      <c r="K56" s="2726"/>
      <c r="L56" s="2729"/>
      <c r="M56" s="2320"/>
      <c r="N56" s="620"/>
      <c r="O56" s="1626"/>
      <c r="P56" s="1626"/>
      <c r="Q56" s="1637"/>
      <c r="R56" s="1637"/>
      <c r="S56" s="1637"/>
      <c r="T56" s="1637"/>
      <c r="U56" s="1637"/>
      <c r="V56" s="1637"/>
      <c r="W56" s="1637"/>
      <c r="X56" s="1637"/>
      <c r="Y56" s="1637"/>
      <c r="Z56" s="1637"/>
      <c r="AA56" s="1637"/>
      <c r="AB56" s="1637"/>
      <c r="AC56" s="1637"/>
      <c r="AD56" s="1637"/>
      <c r="AE56" s="1637"/>
      <c r="AF56" s="1637"/>
      <c r="AG56" s="1637"/>
      <c r="AH56" s="1637">
        <v>0</v>
      </c>
    </row>
    <row s="1637" customFormat="1" customHeight="1" ht="18.75">
      <c r="A57" s="1825" t="s">
        <v>239</v>
      </c>
      <c r="B57" s="1825" t="s">
        <v>303</v>
      </c>
      <c r="C57" s="1689"/>
      <c r="D57" s="346"/>
      <c r="E57" s="1033"/>
      <c r="F57" s="1033"/>
      <c r="G57" s="2429" t="str">
        <f>INDEX(PT_DIFFERENTIATION_NTAR,MATCH(B57,PT_DIFFERENTIATION_NTAR_ID,0))</f>
        <v>Тариф на тепловую энергию</v>
      </c>
      <c r="H57" s="2273"/>
      <c r="I57" s="1741"/>
      <c r="J57" s="1775"/>
      <c r="K57" s="2307"/>
      <c r="L57" s="2273" t="s">
        <v>459</v>
      </c>
      <c r="M57" s="2320"/>
      <c r="N57" s="620"/>
      <c r="O57" s="1626"/>
      <c r="P57" s="1626"/>
      <c r="Q57" s="1637"/>
      <c r="R57" s="1637"/>
      <c r="S57" s="1637"/>
      <c r="T57" s="1637"/>
      <c r="U57" s="1637"/>
      <c r="V57" s="1637"/>
      <c r="W57" s="1637"/>
      <c r="X57" s="1637"/>
      <c r="Y57" s="1637"/>
      <c r="Z57" s="1637"/>
      <c r="AA57" s="1637"/>
      <c r="AB57" s="1637"/>
      <c r="AC57" s="1637"/>
      <c r="AD57" s="1637"/>
      <c r="AE57" s="1637"/>
      <c r="AF57" s="1637"/>
      <c r="AG57" s="1637"/>
      <c r="AH57" s="1637">
        <v>0</v>
      </c>
    </row>
    <row s="1637" customFormat="1" customHeight="1" ht="18.75">
      <c r="A58" s="1825"/>
      <c r="B58" s="1825"/>
      <c r="C58" s="1689" t="s">
        <v>1308</v>
      </c>
      <c r="D58" s="346"/>
      <c r="E58" s="1033"/>
      <c r="F58" s="1033"/>
      <c r="G58" s="2429"/>
      <c r="H58" s="2726"/>
      <c r="I58" s="2743" t="s">
        <v>1309</v>
      </c>
      <c r="J58" s="2728"/>
      <c r="K58" s="2726"/>
      <c r="L58" s="2729"/>
      <c r="M58" s="2320"/>
      <c r="N58" s="620"/>
      <c r="O58" s="1626"/>
      <c r="P58" s="1626"/>
      <c r="Q58" s="1637"/>
      <c r="R58" s="1637"/>
      <c r="S58" s="1637"/>
      <c r="T58" s="1637"/>
      <c r="U58" s="1637"/>
      <c r="V58" s="1637"/>
      <c r="W58" s="1637"/>
      <c r="X58" s="1637"/>
      <c r="Y58" s="1637"/>
      <c r="Z58" s="1637"/>
      <c r="AA58" s="1637"/>
      <c r="AB58" s="1637"/>
      <c r="AC58" s="1637"/>
      <c r="AD58" s="1637"/>
      <c r="AE58" s="1637"/>
      <c r="AF58" s="1637"/>
      <c r="AG58" s="1637"/>
      <c r="AH58" s="1637">
        <v>0</v>
      </c>
    </row>
    <row s="1637" customFormat="1" customHeight="1" ht="18.75">
      <c r="A59" s="1825" t="s">
        <v>239</v>
      </c>
      <c r="B59" s="1825" t="s">
        <v>307</v>
      </c>
      <c r="C59" s="1689"/>
      <c r="D59" s="346"/>
      <c r="E59" s="1033"/>
      <c r="F59" s="1033"/>
      <c r="G59" s="2429" t="str">
        <f>INDEX(PT_DIFFERENTIATION_NTAR,MATCH(B59,PT_DIFFERENTIATION_NTAR_ID,0))</f>
        <v>Тариф на тепловую энергию</v>
      </c>
      <c r="H59" s="2273"/>
      <c r="I59" s="1741"/>
      <c r="J59" s="1775"/>
      <c r="K59" s="2307"/>
      <c r="L59" s="2273" t="s">
        <v>459</v>
      </c>
      <c r="M59" s="2320"/>
      <c r="N59" s="620"/>
      <c r="O59" s="1626"/>
      <c r="P59" s="1626"/>
      <c r="Q59" s="1637"/>
      <c r="R59" s="1637"/>
      <c r="S59" s="1637"/>
      <c r="T59" s="1637"/>
      <c r="U59" s="1637"/>
      <c r="V59" s="1637"/>
      <c r="W59" s="1637"/>
      <c r="X59" s="1637"/>
      <c r="Y59" s="1637"/>
      <c r="Z59" s="1637"/>
      <c r="AA59" s="1637"/>
      <c r="AB59" s="1637"/>
      <c r="AC59" s="1637"/>
      <c r="AD59" s="1637"/>
      <c r="AE59" s="1637"/>
      <c r="AF59" s="1637"/>
      <c r="AG59" s="1637"/>
      <c r="AH59" s="1637">
        <v>0</v>
      </c>
    </row>
    <row s="1637" customFormat="1" customHeight="1" ht="18.75">
      <c r="A60" s="1825"/>
      <c r="B60" s="1825"/>
      <c r="C60" s="1689" t="s">
        <v>1308</v>
      </c>
      <c r="D60" s="346"/>
      <c r="E60" s="1033"/>
      <c r="F60" s="1033"/>
      <c r="G60" s="2429"/>
      <c r="H60" s="2726"/>
      <c r="I60" s="2744" t="s">
        <v>1309</v>
      </c>
      <c r="J60" s="2728"/>
      <c r="K60" s="2726"/>
      <c r="L60" s="2729"/>
      <c r="M60" s="2320"/>
      <c r="N60" s="620"/>
      <c r="O60" s="1626"/>
      <c r="P60" s="1626"/>
      <c r="Q60" s="1637"/>
      <c r="R60" s="1637"/>
      <c r="S60" s="1637"/>
      <c r="T60" s="1637"/>
      <c r="U60" s="1637"/>
      <c r="V60" s="1637"/>
      <c r="W60" s="1637"/>
      <c r="X60" s="1637"/>
      <c r="Y60" s="1637"/>
      <c r="Z60" s="1637"/>
      <c r="AA60" s="1637"/>
      <c r="AB60" s="1637"/>
      <c r="AC60" s="1637"/>
      <c r="AD60" s="1637"/>
      <c r="AE60" s="1637"/>
      <c r="AF60" s="1637"/>
      <c r="AG60" s="1637"/>
      <c r="AH60" s="1637">
        <v>0</v>
      </c>
    </row>
    <row s="1637" customFormat="1" customHeight="1" ht="18.75">
      <c r="A61" s="1825" t="s">
        <v>239</v>
      </c>
      <c r="B61" s="1825" t="s">
        <v>311</v>
      </c>
      <c r="C61" s="1689"/>
      <c r="D61" s="346"/>
      <c r="E61" s="1033"/>
      <c r="F61" s="1033"/>
      <c r="G61" s="2429" t="str">
        <f>INDEX(PT_DIFFERENTIATION_NTAR,MATCH(B61,PT_DIFFERENTIATION_NTAR_ID,0))</f>
        <v>Тариф на тепловую энергию</v>
      </c>
      <c r="H61" s="2273"/>
      <c r="I61" s="1741"/>
      <c r="J61" s="1775"/>
      <c r="K61" s="2307"/>
      <c r="L61" s="2273" t="s">
        <v>459</v>
      </c>
      <c r="M61" s="2320"/>
      <c r="N61" s="620"/>
      <c r="O61" s="1626"/>
      <c r="P61" s="1626"/>
      <c r="Q61" s="1637"/>
      <c r="R61" s="1637"/>
      <c r="S61" s="1637"/>
      <c r="T61" s="1637"/>
      <c r="U61" s="1637"/>
      <c r="V61" s="1637"/>
      <c r="W61" s="1637"/>
      <c r="X61" s="1637"/>
      <c r="Y61" s="1637"/>
      <c r="Z61" s="1637"/>
      <c r="AA61" s="1637"/>
      <c r="AB61" s="1637"/>
      <c r="AC61" s="1637"/>
      <c r="AD61" s="1637"/>
      <c r="AE61" s="1637"/>
      <c r="AF61" s="1637"/>
      <c r="AG61" s="1637"/>
      <c r="AH61" s="1637">
        <v>0</v>
      </c>
    </row>
    <row s="1637" customFormat="1" customHeight="1" ht="18.75">
      <c r="A62" s="1825"/>
      <c r="B62" s="1825"/>
      <c r="C62" s="1689" t="s">
        <v>1308</v>
      </c>
      <c r="D62" s="346"/>
      <c r="E62" s="1033"/>
      <c r="F62" s="1033"/>
      <c r="G62" s="2429"/>
      <c r="H62" s="2726"/>
      <c r="I62" s="2745" t="s">
        <v>1309</v>
      </c>
      <c r="J62" s="2728"/>
      <c r="K62" s="2726"/>
      <c r="L62" s="2729"/>
      <c r="M62" s="2320"/>
      <c r="N62" s="620"/>
      <c r="O62" s="1626"/>
      <c r="P62" s="1626"/>
      <c r="Q62" s="1637"/>
      <c r="R62" s="1637"/>
      <c r="S62" s="1637"/>
      <c r="T62" s="1637"/>
      <c r="U62" s="1637"/>
      <c r="V62" s="1637"/>
      <c r="W62" s="1637"/>
      <c r="X62" s="1637"/>
      <c r="Y62" s="1637"/>
      <c r="Z62" s="1637"/>
      <c r="AA62" s="1637"/>
      <c r="AB62" s="1637"/>
      <c r="AC62" s="1637"/>
      <c r="AD62" s="1637"/>
      <c r="AE62" s="1637"/>
      <c r="AF62" s="1637"/>
      <c r="AG62" s="1637"/>
      <c r="AH62" s="1637">
        <v>0</v>
      </c>
    </row>
    <row s="1637" customFormat="1" customHeight="1" ht="0.75" hidden="1">
      <c r="A63" s="1782"/>
      <c r="B63" s="1782"/>
      <c r="C63" s="371" t="s">
        <v>1314</v>
      </c>
      <c r="D63" s="2464"/>
      <c r="E63" s="2206"/>
      <c r="F63" s="2385"/>
      <c r="G63" s="402"/>
      <c r="H63" s="1502"/>
      <c r="I63" s="653"/>
      <c r="J63" s="573"/>
      <c r="K63" s="1502"/>
      <c r="L63" s="216"/>
      <c r="M63" s="2172"/>
      <c r="N63" s="336"/>
      <c r="O63" s="1626"/>
      <c r="P63" s="1626"/>
      <c r="AH63" s="1633">
        <v>0</v>
      </c>
    </row>
    <row s="1637" customFormat="1" customHeight="1" ht="45" hidden="1">
      <c r="A64" s="1782" t="s">
        <v>319</v>
      </c>
      <c r="B64" s="1782" t="s">
        <v>320</v>
      </c>
      <c r="C64" s="371"/>
      <c r="D64" s="2464"/>
      <c r="E64" s="2206"/>
      <c r="F64" s="2385" t="str">
        <f>INDEX(PT_DIFFERENTIATION_VTAR,MATCH(A64,PT_DIFFERENTIATION_VTAR_ID,0))</f>
        <v>Тарифы на теплоноситель, поставляемый теплоснабжающими организациями потребителям, другим теплоснабжающим организациям</v>
      </c>
      <c r="G64" s="2429" t="str">
        <f>INDEX(PT_DIFFERENTIATION_NTAR,MATCH(B64,PT_DIFFERENTIATION_NTAR_ID,0))</f>
        <v>Тариф на теплоноситель</v>
      </c>
      <c r="H64" s="1864"/>
      <c r="I64" s="1741"/>
      <c r="J64" s="1775"/>
      <c r="K64" s="1867"/>
      <c r="L64" s="1864" t="s">
        <v>459</v>
      </c>
      <c r="M64" s="2172"/>
      <c r="N64" s="336"/>
      <c r="O64" s="1626"/>
      <c r="P64" s="1626"/>
      <c r="AH64" s="1633">
        <v>0</v>
      </c>
    </row>
    <row s="1637" customFormat="1" customHeight="1" ht="18.75" hidden="1">
      <c r="A65" s="1782"/>
      <c r="B65" s="1782"/>
      <c r="C65" s="371" t="s">
        <v>1308</v>
      </c>
      <c r="D65" s="2464"/>
      <c r="E65" s="2206"/>
      <c r="F65" s="2385"/>
      <c r="G65" s="2429"/>
      <c r="H65" s="1502"/>
      <c r="I65" s="653" t="s">
        <v>1309</v>
      </c>
      <c r="J65" s="573"/>
      <c r="K65" s="1502"/>
      <c r="L65" s="216"/>
      <c r="M65" s="2172"/>
      <c r="N65" s="336"/>
      <c r="O65" s="1626"/>
      <c r="P65" s="1626"/>
      <c r="AH65" s="1633">
        <v>0</v>
      </c>
    </row>
    <row s="1637" customFormat="1" customHeight="1" ht="0.75" hidden="1">
      <c r="A66" s="1782"/>
      <c r="B66" s="1782"/>
      <c r="C66" s="371" t="s">
        <v>1314</v>
      </c>
      <c r="D66" s="2464"/>
      <c r="E66" s="2206"/>
      <c r="F66" s="2385"/>
      <c r="G66" s="402"/>
      <c r="H66" s="1502"/>
      <c r="I66" s="653"/>
      <c r="J66" s="573"/>
      <c r="K66" s="1502"/>
      <c r="L66" s="216"/>
      <c r="M66" s="2172"/>
      <c r="N66" s="336"/>
      <c r="O66" s="1626"/>
      <c r="P66" s="1626"/>
      <c r="AH66" s="1633">
        <v>0</v>
      </c>
    </row>
    <row s="1637" customFormat="1" customHeight="1" ht="45" hidden="1">
      <c r="A67" s="1782" t="s">
        <v>328</v>
      </c>
      <c r="B67" s="1782" t="s">
        <v>329</v>
      </c>
      <c r="C67" s="371"/>
      <c r="D67" s="2464"/>
      <c r="E67" s="2206"/>
      <c r="F67" s="2385" t="str">
        <f>INDEX(PT_DIFFERENTIATION_VTAR,MATCH(A67,PT_DIFFERENTIATION_VTAR_ID,0))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67" s="2429" t="str">
        <f>INDEX(PT_DIFFERENTIATION_NTAR,MATCH(B67,PT_DIFFERENTIATION_NTAR_ID,0))</f>
        <v/>
      </c>
      <c r="H67" s="1864"/>
      <c r="I67" s="1741"/>
      <c r="J67" s="1775"/>
      <c r="K67" s="1867"/>
      <c r="L67" s="1864" t="s">
        <v>459</v>
      </c>
      <c r="M67" s="2172"/>
      <c r="N67" s="336"/>
      <c r="O67" s="1626"/>
      <c r="P67" s="1626"/>
      <c r="AH67" s="1633">
        <v>0</v>
      </c>
    </row>
    <row s="1637" customFormat="1" customHeight="1" ht="18.75" hidden="1">
      <c r="A68" s="1782"/>
      <c r="B68" s="1782"/>
      <c r="C68" s="371" t="s">
        <v>1308</v>
      </c>
      <c r="D68" s="2464"/>
      <c r="E68" s="2206"/>
      <c r="F68" s="2385"/>
      <c r="G68" s="2429"/>
      <c r="H68" s="1502"/>
      <c r="I68" s="653" t="s">
        <v>1309</v>
      </c>
      <c r="J68" s="573"/>
      <c r="K68" s="1502"/>
      <c r="L68" s="216"/>
      <c r="M68" s="2172"/>
      <c r="N68" s="336"/>
      <c r="O68" s="1626"/>
      <c r="P68" s="1626"/>
      <c r="AH68" s="1633">
        <v>0</v>
      </c>
    </row>
    <row s="1637" customFormat="1" customHeight="1" ht="0.75" hidden="1">
      <c r="A69" s="1782"/>
      <c r="B69" s="1782"/>
      <c r="C69" s="371" t="s">
        <v>1314</v>
      </c>
      <c r="D69" s="2464"/>
      <c r="E69" s="2206"/>
      <c r="F69" s="2385"/>
      <c r="G69" s="402"/>
      <c r="H69" s="1502"/>
      <c r="I69" s="653"/>
      <c r="J69" s="573"/>
      <c r="K69" s="1502"/>
      <c r="L69" s="216"/>
      <c r="M69" s="2172"/>
      <c r="N69" s="336"/>
      <c r="O69" s="1626"/>
      <c r="P69" s="1626"/>
      <c r="AH69" s="1633">
        <v>0</v>
      </c>
    </row>
    <row s="1637" customFormat="1" customHeight="1" ht="18.75" hidden="1">
      <c r="A70" s="1782" t="s">
        <v>334</v>
      </c>
      <c r="B70" s="1782" t="s">
        <v>335</v>
      </c>
      <c r="C70" s="371"/>
      <c r="D70" s="2464"/>
      <c r="E70" s="2206"/>
      <c r="F70" s="2385" t="str">
        <f>INDEX(PT_DIFFERENTIATION_VTAR,MATCH(A70,PT_DIFFERENTIATION_VTAR_ID,0))</f>
        <v>Тарифы на услуги по передаче тепловой энергии</v>
      </c>
      <c r="G70" s="2429" t="str">
        <f>INDEX(PT_DIFFERENTIATION_NTAR,MATCH(B70,PT_DIFFERENTIATION_NTAR_ID,0))</f>
        <v/>
      </c>
      <c r="H70" s="1864"/>
      <c r="I70" s="1741"/>
      <c r="J70" s="1775"/>
      <c r="K70" s="1867"/>
      <c r="L70" s="1864" t="s">
        <v>459</v>
      </c>
      <c r="M70" s="2172"/>
      <c r="N70" s="336"/>
      <c r="O70" s="1626"/>
      <c r="P70" s="1626"/>
      <c r="AH70" s="1633">
        <v>0</v>
      </c>
    </row>
    <row s="1637" customFormat="1" customHeight="1" ht="18.75" hidden="1">
      <c r="A71" s="1782"/>
      <c r="B71" s="1782"/>
      <c r="C71" s="371" t="s">
        <v>1308</v>
      </c>
      <c r="D71" s="2464"/>
      <c r="E71" s="2206"/>
      <c r="F71" s="2385"/>
      <c r="G71" s="2429"/>
      <c r="H71" s="1502"/>
      <c r="I71" s="653" t="s">
        <v>1309</v>
      </c>
      <c r="J71" s="573"/>
      <c r="K71" s="1502"/>
      <c r="L71" s="216"/>
      <c r="M71" s="2172"/>
      <c r="N71" s="336"/>
      <c r="O71" s="1626"/>
      <c r="P71" s="1626"/>
      <c r="AH71" s="1633">
        <v>0</v>
      </c>
    </row>
    <row s="1637" customFormat="1" customHeight="1" ht="0.75" hidden="1">
      <c r="A72" s="1782"/>
      <c r="B72" s="1782"/>
      <c r="C72" s="371" t="s">
        <v>1314</v>
      </c>
      <c r="D72" s="2464"/>
      <c r="E72" s="2206"/>
      <c r="F72" s="2385"/>
      <c r="G72" s="402"/>
      <c r="H72" s="1502"/>
      <c r="I72" s="653"/>
      <c r="J72" s="573"/>
      <c r="K72" s="1502"/>
      <c r="L72" s="216"/>
      <c r="M72" s="2172"/>
      <c r="N72" s="336"/>
      <c r="O72" s="1626"/>
      <c r="P72" s="1626"/>
      <c r="AH72" s="1633">
        <v>0</v>
      </c>
    </row>
    <row s="1637" customFormat="1" customHeight="1" ht="18.75" hidden="1">
      <c r="A73" s="1782" t="s">
        <v>340</v>
      </c>
      <c r="B73" s="1782" t="s">
        <v>341</v>
      </c>
      <c r="C73" s="371"/>
      <c r="D73" s="2464"/>
      <c r="E73" s="2206"/>
      <c r="F73" s="2385" t="str">
        <f>INDEX(PT_DIFFERENTIATION_VTAR,MATCH(A73,PT_DIFFERENTIATION_VTAR_ID,0))</f>
        <v>Тарифы на услуги по передаче теплоносителя</v>
      </c>
      <c r="G73" s="2429" t="str">
        <f>INDEX(PT_DIFFERENTIATION_NTAR,MATCH(B73,PT_DIFFERENTIATION_NTAR_ID,0))</f>
        <v/>
      </c>
      <c r="H73" s="1864"/>
      <c r="I73" s="1741"/>
      <c r="J73" s="1775"/>
      <c r="K73" s="1867"/>
      <c r="L73" s="1864" t="s">
        <v>459</v>
      </c>
      <c r="M73" s="2172"/>
      <c r="N73" s="336"/>
      <c r="O73" s="1626"/>
      <c r="P73" s="1626"/>
      <c r="AH73" s="1633">
        <v>0</v>
      </c>
    </row>
    <row s="1637" customFormat="1" customHeight="1" ht="18.75" hidden="1">
      <c r="A74" s="1782"/>
      <c r="B74" s="1782"/>
      <c r="C74" s="371" t="s">
        <v>1308</v>
      </c>
      <c r="D74" s="2464"/>
      <c r="E74" s="2206"/>
      <c r="F74" s="2385"/>
      <c r="G74" s="2429"/>
      <c r="H74" s="1502"/>
      <c r="I74" s="653" t="s">
        <v>1309</v>
      </c>
      <c r="J74" s="573"/>
      <c r="K74" s="1502"/>
      <c r="L74" s="216"/>
      <c r="M74" s="2172"/>
      <c r="N74" s="336"/>
      <c r="O74" s="1626"/>
      <c r="P74" s="1626"/>
      <c r="AH74" s="1633">
        <v>0</v>
      </c>
    </row>
    <row s="1637" customFormat="1" customHeight="1" ht="0.75" hidden="1">
      <c r="A75" s="1782"/>
      <c r="B75" s="1782"/>
      <c r="C75" s="371" t="s">
        <v>1314</v>
      </c>
      <c r="D75" s="2464"/>
      <c r="E75" s="2206"/>
      <c r="F75" s="2385"/>
      <c r="G75" s="402"/>
      <c r="H75" s="1502"/>
      <c r="I75" s="653"/>
      <c r="J75" s="573"/>
      <c r="K75" s="1502"/>
      <c r="L75" s="216"/>
      <c r="M75" s="2172"/>
      <c r="N75" s="336"/>
      <c r="O75" s="1626"/>
      <c r="P75" s="1626"/>
      <c r="AH75" s="1633">
        <v>0</v>
      </c>
    </row>
    <row s="1637" customFormat="1" customHeight="1" ht="18.75" hidden="1">
      <c r="A76" s="1782" t="s">
        <v>346</v>
      </c>
      <c r="B76" s="1782" t="s">
        <v>347</v>
      </c>
      <c r="C76" s="371"/>
      <c r="D76" s="2464"/>
      <c r="E76" s="2206"/>
      <c r="F76" s="2385" t="str">
        <f>INDEX(PT_DIFFERENTIATION_VTAR,MATCH(A76,PT_DIFFERENTIATION_VTAR_ID,0))</f>
        <v>Плата за услуги по поддержанию резервной тепловой мощности при отсутствии потребления тепловой энергии</v>
      </c>
      <c r="G76" s="2429" t="str">
        <f>INDEX(PT_DIFFERENTIATION_NTAR,MATCH(B76,PT_DIFFERENTIATION_NTAR_ID,0))</f>
        <v/>
      </c>
      <c r="H76" s="1864"/>
      <c r="I76" s="1741"/>
      <c r="J76" s="1775"/>
      <c r="K76" s="1867"/>
      <c r="L76" s="1864" t="s">
        <v>459</v>
      </c>
      <c r="M76" s="2172"/>
      <c r="N76" s="336"/>
      <c r="O76" s="1626"/>
      <c r="P76" s="1626"/>
      <c r="AH76" s="1633">
        <v>0</v>
      </c>
    </row>
    <row s="1637" customFormat="1" customHeight="1" ht="18.75" hidden="1">
      <c r="A77" s="1782"/>
      <c r="B77" s="1782"/>
      <c r="C77" s="371" t="s">
        <v>1308</v>
      </c>
      <c r="D77" s="2464"/>
      <c r="E77" s="2206"/>
      <c r="F77" s="2385"/>
      <c r="G77" s="2429"/>
      <c r="H77" s="1502"/>
      <c r="I77" s="653" t="s">
        <v>1309</v>
      </c>
      <c r="J77" s="573"/>
      <c r="K77" s="1502"/>
      <c r="L77" s="216"/>
      <c r="M77" s="2172"/>
      <c r="N77" s="336"/>
      <c r="O77" s="1626"/>
      <c r="P77" s="1626"/>
      <c r="AH77" s="1633">
        <v>0</v>
      </c>
    </row>
    <row s="1637" customFormat="1" customHeight="1" ht="0.75" hidden="1">
      <c r="A78" s="1782"/>
      <c r="B78" s="1782"/>
      <c r="C78" s="371" t="s">
        <v>1314</v>
      </c>
      <c r="D78" s="2464"/>
      <c r="E78" s="2206"/>
      <c r="F78" s="2385"/>
      <c r="G78" s="402"/>
      <c r="H78" s="1502"/>
      <c r="I78" s="653"/>
      <c r="J78" s="573"/>
      <c r="K78" s="1502"/>
      <c r="L78" s="216"/>
      <c r="M78" s="2172"/>
      <c r="N78" s="336"/>
      <c r="O78" s="1626"/>
      <c r="P78" s="1626"/>
      <c r="AH78" s="1633">
        <v>0</v>
      </c>
    </row>
    <row s="1637" customFormat="1" customHeight="1" ht="18.75" hidden="1">
      <c r="A79" s="1782" t="s">
        <v>352</v>
      </c>
      <c r="B79" s="1782" t="s">
        <v>353</v>
      </c>
      <c r="C79" s="371"/>
      <c r="D79" s="2464"/>
      <c r="E79" s="2206"/>
      <c r="F79" s="2385" t="str">
        <f>INDEX(PT_DIFFERENTIATION_VTAR,MATCH(A79,PT_DIFFERENTIATION_VTAR_ID,0))</f>
        <v>Плата за подключение (технологическое присоединение) к системе теплоснабжения</v>
      </c>
      <c r="G79" s="2429" t="str">
        <f>INDEX(PT_DIFFERENTIATION_NTAR,MATCH(B79,PT_DIFFERENTIATION_NTAR_ID,0))</f>
        <v/>
      </c>
      <c r="H79" s="1864"/>
      <c r="I79" s="1741"/>
      <c r="J79" s="1775"/>
      <c r="K79" s="1867"/>
      <c r="L79" s="1864" t="s">
        <v>459</v>
      </c>
      <c r="M79" s="2172"/>
      <c r="N79" s="336"/>
      <c r="O79" s="1626"/>
      <c r="P79" s="1626"/>
      <c r="AH79" s="1633">
        <v>0</v>
      </c>
    </row>
    <row s="1637" customFormat="1" customHeight="1" ht="18.75" hidden="1">
      <c r="A80" s="1782"/>
      <c r="B80" s="1782"/>
      <c r="C80" s="371" t="s">
        <v>1308</v>
      </c>
      <c r="D80" s="2464"/>
      <c r="E80" s="2206"/>
      <c r="F80" s="2385"/>
      <c r="G80" s="2429"/>
      <c r="H80" s="1502"/>
      <c r="I80" s="653" t="s">
        <v>1309</v>
      </c>
      <c r="J80" s="573"/>
      <c r="K80" s="1502"/>
      <c r="L80" s="216"/>
      <c r="M80" s="2172"/>
      <c r="N80" s="336"/>
      <c r="O80" s="1626"/>
      <c r="P80" s="1626"/>
      <c r="AH80" s="1633">
        <v>0</v>
      </c>
    </row>
    <row s="1637" customFormat="1" customHeight="1" ht="0.75" hidden="1">
      <c r="A81" s="1782"/>
      <c r="B81" s="1782"/>
      <c r="C81" s="371" t="s">
        <v>1314</v>
      </c>
      <c r="D81" s="2464"/>
      <c r="E81" s="2206"/>
      <c r="F81" s="2385"/>
      <c r="G81" s="402"/>
      <c r="H81" s="1502"/>
      <c r="I81" s="653"/>
      <c r="J81" s="573"/>
      <c r="K81" s="1502"/>
      <c r="L81" s="216"/>
      <c r="M81" s="2172"/>
      <c r="N81" s="336"/>
      <c r="O81" s="1626"/>
      <c r="P81" s="1626"/>
      <c r="AH81" s="1633">
        <v>0</v>
      </c>
    </row>
    <row s="1637" customFormat="1" customHeight="1" ht="18.75" hidden="1">
      <c r="A82" s="1782" t="s">
        <v>358</v>
      </c>
      <c r="B82" s="1782" t="s">
        <v>359</v>
      </c>
      <c r="C82" s="371"/>
      <c r="D82" s="2464"/>
      <c r="E82" s="2206"/>
      <c r="F82" s="2385" t="str">
        <f>INDEX(PT_DIFFERENTIATION_VTAR,MATCH(A82,PT_DIFFERENTIATION_VTAR_ID,0))</f>
        <v>Плата за подключение (технологическое присоединение) к системе теплоснабжения (индивидуальная)</v>
      </c>
      <c r="G82" s="2429" t="str">
        <f>INDEX(PT_DIFFERENTIATION_NTAR,MATCH(B82,PT_DIFFERENTIATION_NTAR_ID,0))</f>
        <v/>
      </c>
      <c r="H82" s="1991"/>
      <c r="I82" s="1741"/>
      <c r="J82" s="1775"/>
      <c r="K82" s="1867"/>
      <c r="L82" s="1991" t="s">
        <v>459</v>
      </c>
      <c r="M82" s="2172"/>
      <c r="N82" s="336"/>
      <c r="O82" s="1626"/>
      <c r="P82" s="1626"/>
      <c r="AH82" s="1633">
        <v>0</v>
      </c>
    </row>
    <row s="1637" customFormat="1" customHeight="1" ht="18.75" hidden="1">
      <c r="A83" s="1782"/>
      <c r="B83" s="1782"/>
      <c r="C83" s="371" t="s">
        <v>1308</v>
      </c>
      <c r="D83" s="2464"/>
      <c r="E83" s="2206"/>
      <c r="F83" s="2385"/>
      <c r="G83" s="2429"/>
      <c r="H83" s="1502"/>
      <c r="I83" s="653" t="s">
        <v>1309</v>
      </c>
      <c r="J83" s="573"/>
      <c r="K83" s="1502"/>
      <c r="L83" s="216"/>
      <c r="M83" s="2172"/>
      <c r="N83" s="336"/>
      <c r="O83" s="1626"/>
      <c r="P83" s="1626"/>
      <c r="AH83" s="1633">
        <v>0</v>
      </c>
    </row>
    <row s="1637" customFormat="1" customHeight="1" ht="0.75" hidden="1">
      <c r="A84" s="1782"/>
      <c r="B84" s="1782"/>
      <c r="C84" s="371" t="s">
        <v>1314</v>
      </c>
      <c r="D84" s="2464"/>
      <c r="E84" s="2206"/>
      <c r="F84" s="2385"/>
      <c r="G84" s="402"/>
      <c r="H84" s="1502"/>
      <c r="I84" s="653"/>
      <c r="J84" s="573"/>
      <c r="K84" s="1502"/>
      <c r="L84" s="216"/>
      <c r="M84" s="2172"/>
      <c r="N84" s="336"/>
      <c r="O84" s="1626"/>
      <c r="P84" s="1626"/>
      <c r="AH84" s="1633">
        <v>0</v>
      </c>
    </row>
    <row s="1637" customFormat="1" customHeight="1" ht="18.75" hidden="1">
      <c r="A85" s="1782" t="s">
        <v>378</v>
      </c>
      <c r="B85" s="1782" t="s">
        <v>379</v>
      </c>
      <c r="C85" s="371"/>
      <c r="D85" s="2464"/>
      <c r="E85" s="2206"/>
      <c r="F85" s="2385" t="str">
        <f>INDEX(PT_DIFFERENTIATION_VTAR,MATCH(A85,PT_DIFFERENTIATION_VTAR_ID,0))</f>
        <v>Тариф на питьевую воду (питьевое водоснабжение)</v>
      </c>
      <c r="G85" s="2429" t="str">
        <f>INDEX(PT_DIFFERENTIATION_NTAR,MATCH(B85,PT_DIFFERENTIATION_NTAR_ID,0))</f>
        <v/>
      </c>
      <c r="H85" s="1864"/>
      <c r="I85" s="1741"/>
      <c r="J85" s="1775"/>
      <c r="K85" s="1867"/>
      <c r="L85" s="1864" t="s">
        <v>459</v>
      </c>
      <c r="M85" s="2172"/>
      <c r="N85" s="336"/>
      <c r="O85" s="1626"/>
      <c r="P85" s="1626"/>
      <c r="AH85" s="1633">
        <v>0</v>
      </c>
    </row>
    <row s="1637" customFormat="1" customHeight="1" ht="18.75" hidden="1">
      <c r="A86" s="1782"/>
      <c r="B86" s="1782"/>
      <c r="C86" s="371" t="s">
        <v>1308</v>
      </c>
      <c r="D86" s="2464"/>
      <c r="E86" s="2206"/>
      <c r="F86" s="2385"/>
      <c r="G86" s="2429"/>
      <c r="H86" s="1502"/>
      <c r="I86" s="653" t="s">
        <v>1309</v>
      </c>
      <c r="J86" s="573"/>
      <c r="K86" s="1502"/>
      <c r="L86" s="216"/>
      <c r="M86" s="2172"/>
      <c r="N86" s="336"/>
      <c r="O86" s="1626"/>
      <c r="P86" s="1626"/>
      <c r="AH86" s="1633">
        <v>0</v>
      </c>
    </row>
    <row s="1637" customFormat="1" customHeight="1" ht="0.75" hidden="1">
      <c r="A87" s="1782"/>
      <c r="B87" s="1782"/>
      <c r="C87" s="371" t="s">
        <v>1314</v>
      </c>
      <c r="D87" s="2464"/>
      <c r="E87" s="2206"/>
      <c r="F87" s="2385"/>
      <c r="G87" s="402"/>
      <c r="H87" s="1502"/>
      <c r="I87" s="653"/>
      <c r="J87" s="573"/>
      <c r="K87" s="1502"/>
      <c r="L87" s="216"/>
      <c r="M87" s="2172"/>
      <c r="N87" s="336"/>
      <c r="O87" s="1626"/>
      <c r="P87" s="1626"/>
      <c r="AH87" s="1633">
        <v>0</v>
      </c>
    </row>
    <row s="1637" customFormat="1" customHeight="1" ht="18.75" hidden="1">
      <c r="A88" s="1782" t="s">
        <v>383</v>
      </c>
      <c r="B88" s="1782" t="s">
        <v>384</v>
      </c>
      <c r="C88" s="371"/>
      <c r="D88" s="2464"/>
      <c r="E88" s="2206"/>
      <c r="F88" s="2385" t="str">
        <f>INDEX(PT_DIFFERENTIATION_VTAR,MATCH(A88,PT_DIFFERENTIATION_VTAR_ID,0))</f>
        <v>Тариф на техническую воду</v>
      </c>
      <c r="G88" s="2429" t="str">
        <f>INDEX(PT_DIFFERENTIATION_NTAR,MATCH(B88,PT_DIFFERENTIATION_NTAR_ID,0))</f>
        <v/>
      </c>
      <c r="H88" s="1864"/>
      <c r="I88" s="1741"/>
      <c r="J88" s="1775"/>
      <c r="K88" s="1867"/>
      <c r="L88" s="1864" t="s">
        <v>459</v>
      </c>
      <c r="M88" s="2172"/>
      <c r="N88" s="336"/>
      <c r="O88" s="1626"/>
      <c r="P88" s="1626"/>
      <c r="AH88" s="1633">
        <v>0</v>
      </c>
    </row>
    <row s="1637" customFormat="1" customHeight="1" ht="18.75" hidden="1">
      <c r="A89" s="1782"/>
      <c r="B89" s="1782"/>
      <c r="C89" s="371" t="s">
        <v>1308</v>
      </c>
      <c r="D89" s="2464"/>
      <c r="E89" s="2206"/>
      <c r="F89" s="2385"/>
      <c r="G89" s="2429"/>
      <c r="H89" s="1502"/>
      <c r="I89" s="653" t="s">
        <v>1309</v>
      </c>
      <c r="J89" s="573"/>
      <c r="K89" s="1502"/>
      <c r="L89" s="216"/>
      <c r="M89" s="2172"/>
      <c r="N89" s="336"/>
      <c r="O89" s="1626"/>
      <c r="P89" s="1626"/>
      <c r="AH89" s="1633">
        <v>0</v>
      </c>
    </row>
    <row s="1637" customFormat="1" customHeight="1" ht="0.75" hidden="1">
      <c r="A90" s="1782"/>
      <c r="B90" s="1782"/>
      <c r="C90" s="371" t="s">
        <v>1314</v>
      </c>
      <c r="D90" s="2464"/>
      <c r="E90" s="2206"/>
      <c r="F90" s="2385"/>
      <c r="G90" s="402"/>
      <c r="H90" s="1502"/>
      <c r="I90" s="653"/>
      <c r="J90" s="573"/>
      <c r="K90" s="1502"/>
      <c r="L90" s="216"/>
      <c r="M90" s="2172"/>
      <c r="N90" s="336"/>
      <c r="O90" s="1626"/>
      <c r="P90" s="1626"/>
      <c r="AH90" s="1633">
        <v>0</v>
      </c>
    </row>
    <row s="1637" customFormat="1" customHeight="1" ht="18.75" hidden="1">
      <c r="A91" s="1782" t="s">
        <v>388</v>
      </c>
      <c r="B91" s="1782" t="s">
        <v>389</v>
      </c>
      <c r="C91" s="371"/>
      <c r="D91" s="2464"/>
      <c r="E91" s="2206"/>
      <c r="F91" s="2385" t="str">
        <f>INDEX(PT_DIFFERENTIATION_VTAR,MATCH(A91,PT_DIFFERENTIATION_VTAR_ID,0))</f>
        <v>Тариф на транспортировку воды</v>
      </c>
      <c r="G91" s="2429" t="str">
        <f>INDEX(PT_DIFFERENTIATION_NTAR,MATCH(B91,PT_DIFFERENTIATION_NTAR_ID,0))</f>
        <v/>
      </c>
      <c r="H91" s="1864"/>
      <c r="I91" s="1741"/>
      <c r="J91" s="1775"/>
      <c r="K91" s="1867"/>
      <c r="L91" s="1864" t="s">
        <v>459</v>
      </c>
      <c r="M91" s="2172"/>
      <c r="N91" s="336"/>
      <c r="O91" s="1626"/>
      <c r="P91" s="1626"/>
      <c r="AH91" s="1633">
        <v>0</v>
      </c>
    </row>
    <row s="1637" customFormat="1" customHeight="1" ht="18.75" hidden="1">
      <c r="A92" s="1782"/>
      <c r="B92" s="1782"/>
      <c r="C92" s="371" t="s">
        <v>1308</v>
      </c>
      <c r="D92" s="2464"/>
      <c r="E92" s="2206"/>
      <c r="F92" s="2385"/>
      <c r="G92" s="2429"/>
      <c r="H92" s="1502"/>
      <c r="I92" s="653" t="s">
        <v>1309</v>
      </c>
      <c r="J92" s="573"/>
      <c r="K92" s="1502"/>
      <c r="L92" s="216"/>
      <c r="M92" s="2172"/>
      <c r="N92" s="336"/>
      <c r="O92" s="1626"/>
      <c r="P92" s="1626"/>
      <c r="AH92" s="1633">
        <v>0</v>
      </c>
    </row>
    <row s="1637" customFormat="1" customHeight="1" ht="0.75" hidden="1">
      <c r="A93" s="1782"/>
      <c r="B93" s="1782"/>
      <c r="C93" s="371" t="s">
        <v>1314</v>
      </c>
      <c r="D93" s="2464"/>
      <c r="E93" s="2206"/>
      <c r="F93" s="2385"/>
      <c r="G93" s="402"/>
      <c r="H93" s="1502"/>
      <c r="I93" s="653"/>
      <c r="J93" s="573"/>
      <c r="K93" s="1502"/>
      <c r="L93" s="216"/>
      <c r="M93" s="2172"/>
      <c r="N93" s="336"/>
      <c r="O93" s="1626"/>
      <c r="P93" s="1626"/>
      <c r="AH93" s="1633">
        <v>0</v>
      </c>
    </row>
    <row s="1637" customFormat="1" customHeight="1" ht="18.75" hidden="1">
      <c r="A94" s="1782" t="s">
        <v>393</v>
      </c>
      <c r="B94" s="1782" t="s">
        <v>394</v>
      </c>
      <c r="C94" s="371"/>
      <c r="D94" s="2464"/>
      <c r="E94" s="2206"/>
      <c r="F94" s="2385" t="str">
        <f>INDEX(PT_DIFFERENTIATION_VTAR,MATCH(A94,PT_DIFFERENTIATION_VTAR_ID,0))</f>
        <v>Тариф на подвоз воды</v>
      </c>
      <c r="G94" s="2429" t="str">
        <f>INDEX(PT_DIFFERENTIATION_NTAR,MATCH(B94,PT_DIFFERENTIATION_NTAR_ID,0))</f>
        <v/>
      </c>
      <c r="H94" s="1864"/>
      <c r="I94" s="1741"/>
      <c r="J94" s="1775"/>
      <c r="K94" s="1867"/>
      <c r="L94" s="1864" t="s">
        <v>459</v>
      </c>
      <c r="M94" s="2172"/>
      <c r="N94" s="336"/>
      <c r="O94" s="1626"/>
      <c r="P94" s="1626"/>
      <c r="AH94" s="1633">
        <v>0</v>
      </c>
    </row>
    <row s="1637" customFormat="1" customHeight="1" ht="18.75" hidden="1">
      <c r="A95" s="1782"/>
      <c r="B95" s="1782"/>
      <c r="C95" s="371" t="s">
        <v>1308</v>
      </c>
      <c r="D95" s="2464"/>
      <c r="E95" s="2206"/>
      <c r="F95" s="2385"/>
      <c r="G95" s="2429"/>
      <c r="H95" s="1502"/>
      <c r="I95" s="653" t="s">
        <v>1309</v>
      </c>
      <c r="J95" s="573"/>
      <c r="K95" s="1502"/>
      <c r="L95" s="216"/>
      <c r="M95" s="2172"/>
      <c r="N95" s="336"/>
      <c r="O95" s="1626"/>
      <c r="P95" s="1626"/>
      <c r="AH95" s="1633">
        <v>0</v>
      </c>
    </row>
    <row s="1637" customFormat="1" customHeight="1" ht="0.75" hidden="1">
      <c r="A96" s="1782"/>
      <c r="B96" s="1782"/>
      <c r="C96" s="371" t="s">
        <v>1314</v>
      </c>
      <c r="D96" s="2464"/>
      <c r="E96" s="2206"/>
      <c r="F96" s="2385"/>
      <c r="G96" s="402"/>
      <c r="H96" s="1502"/>
      <c r="I96" s="653"/>
      <c r="J96" s="573"/>
      <c r="K96" s="1502"/>
      <c r="L96" s="216"/>
      <c r="M96" s="2172"/>
      <c r="N96" s="336"/>
      <c r="O96" s="1626"/>
      <c r="P96" s="1626"/>
      <c r="AH96" s="1633">
        <v>0</v>
      </c>
    </row>
    <row s="1637" customFormat="1" customHeight="1" ht="18.75" hidden="1">
      <c r="A97" s="1782" t="s">
        <v>398</v>
      </c>
      <c r="B97" s="1782" t="s">
        <v>399</v>
      </c>
      <c r="C97" s="371"/>
      <c r="D97" s="2464"/>
      <c r="E97" s="2206"/>
      <c r="F97" s="2385" t="str">
        <f>INDEX(PT_DIFFERENTIATION_VTAR,MATCH(A97,PT_DIFFERENTIATION_VTAR_ID,0))</f>
        <v>Тариф на подключение (технологическое присоединение) к централизованной системе холодного водоснабжения</v>
      </c>
      <c r="G97" s="2429" t="str">
        <f>INDEX(PT_DIFFERENTIATION_NTAR,MATCH(B97,PT_DIFFERENTIATION_NTAR_ID,0))</f>
        <v/>
      </c>
      <c r="H97" s="1864"/>
      <c r="I97" s="1741"/>
      <c r="J97" s="1775"/>
      <c r="K97" s="1867"/>
      <c r="L97" s="1864" t="s">
        <v>459</v>
      </c>
      <c r="M97" s="2172"/>
      <c r="N97" s="336"/>
      <c r="O97" s="1626"/>
      <c r="P97" s="1626"/>
      <c r="AH97" s="1633">
        <v>0</v>
      </c>
    </row>
    <row s="1637" customFormat="1" customHeight="1" ht="18.75" hidden="1">
      <c r="A98" s="1782"/>
      <c r="B98" s="1782"/>
      <c r="C98" s="371" t="s">
        <v>1308</v>
      </c>
      <c r="D98" s="2464"/>
      <c r="E98" s="2206"/>
      <c r="F98" s="2385"/>
      <c r="G98" s="2429"/>
      <c r="H98" s="1502"/>
      <c r="I98" s="653" t="s">
        <v>1309</v>
      </c>
      <c r="J98" s="573"/>
      <c r="K98" s="1502"/>
      <c r="L98" s="216"/>
      <c r="M98" s="2172"/>
      <c r="N98" s="336"/>
      <c r="O98" s="1626"/>
      <c r="P98" s="1626"/>
      <c r="AH98" s="1633">
        <v>0</v>
      </c>
    </row>
    <row s="1637" customFormat="1" customHeight="1" ht="0.75" hidden="1">
      <c r="A99" s="1782"/>
      <c r="B99" s="1782"/>
      <c r="C99" s="371" t="s">
        <v>1314</v>
      </c>
      <c r="D99" s="2464"/>
      <c r="E99" s="2206"/>
      <c r="F99" s="2385"/>
      <c r="G99" s="402"/>
      <c r="H99" s="1502"/>
      <c r="I99" s="653"/>
      <c r="J99" s="573"/>
      <c r="K99" s="1502"/>
      <c r="L99" s="216"/>
      <c r="M99" s="2172"/>
      <c r="N99" s="336"/>
      <c r="O99" s="1626"/>
      <c r="P99" s="1626"/>
      <c r="AH99" s="1633">
        <v>0</v>
      </c>
    </row>
    <row s="1637" customFormat="1" customHeight="1" ht="18.75" hidden="1">
      <c r="A100" s="1782" t="s">
        <v>403</v>
      </c>
      <c r="B100" s="1782" t="s">
        <v>404</v>
      </c>
      <c r="C100" s="371"/>
      <c r="D100" s="2464"/>
      <c r="E100" s="2206"/>
      <c r="F100" s="2385" t="str">
        <f>INDEX(PT_DIFFERENTIATION_VTAR,MATCH(A100,PT_DIFFERENTIATION_VTAR_ID,0))</f>
        <v>Тариф на горячую воду (горячее водоснабжение)</v>
      </c>
      <c r="G100" s="2429" t="str">
        <f>INDEX(PT_DIFFERENTIATION_NTAR,MATCH(B100,PT_DIFFERENTIATION_NTAR_ID,0))</f>
        <v/>
      </c>
      <c r="H100" s="1864"/>
      <c r="I100" s="1741"/>
      <c r="J100" s="1775"/>
      <c r="K100" s="1867"/>
      <c r="L100" s="1864" t="s">
        <v>459</v>
      </c>
      <c r="M100" s="2172"/>
      <c r="N100" s="336"/>
      <c r="O100" s="1626"/>
      <c r="P100" s="1626"/>
      <c r="AH100" s="1633">
        <v>0</v>
      </c>
    </row>
    <row s="1637" customFormat="1" customHeight="1" ht="18.75" hidden="1">
      <c r="A101" s="1782"/>
      <c r="B101" s="1782"/>
      <c r="C101" s="371" t="s">
        <v>1308</v>
      </c>
      <c r="D101" s="2464"/>
      <c r="E101" s="2206"/>
      <c r="F101" s="2385"/>
      <c r="G101" s="2429"/>
      <c r="H101" s="1502"/>
      <c r="I101" s="653" t="s">
        <v>1309</v>
      </c>
      <c r="J101" s="573"/>
      <c r="K101" s="1502"/>
      <c r="L101" s="216"/>
      <c r="M101" s="2172"/>
      <c r="N101" s="336"/>
      <c r="O101" s="1626"/>
      <c r="P101" s="1626"/>
      <c r="AH101" s="1633">
        <v>0</v>
      </c>
    </row>
    <row s="1637" customFormat="1" customHeight="1" ht="0.75" hidden="1">
      <c r="A102" s="1782"/>
      <c r="B102" s="1782"/>
      <c r="C102" s="371" t="s">
        <v>1314</v>
      </c>
      <c r="D102" s="2464"/>
      <c r="E102" s="2206"/>
      <c r="F102" s="2385"/>
      <c r="G102" s="402"/>
      <c r="H102" s="1502"/>
      <c r="I102" s="653"/>
      <c r="J102" s="573"/>
      <c r="K102" s="1502"/>
      <c r="L102" s="216"/>
      <c r="M102" s="2172"/>
      <c r="N102" s="336"/>
      <c r="O102" s="1626"/>
      <c r="P102" s="1626"/>
      <c r="AH102" s="1633">
        <v>0</v>
      </c>
    </row>
    <row s="1637" customFormat="1" customHeight="1" ht="18.75" hidden="1">
      <c r="A103" s="1782" t="s">
        <v>408</v>
      </c>
      <c r="B103" s="1782" t="s">
        <v>409</v>
      </c>
      <c r="C103" s="371"/>
      <c r="D103" s="2464"/>
      <c r="E103" s="2206"/>
      <c r="F103" s="2385" t="str">
        <f>INDEX(PT_DIFFERENTIATION_VTAR,MATCH(A103,PT_DIFFERENTIATION_VTAR_ID,0))</f>
        <v>Тариф на транспортировку горячей воды</v>
      </c>
      <c r="G103" s="2429" t="str">
        <f>INDEX(PT_DIFFERENTIATION_NTAR,MATCH(B103,PT_DIFFERENTIATION_NTAR_ID,0))</f>
        <v/>
      </c>
      <c r="H103" s="1864"/>
      <c r="I103" s="1741"/>
      <c r="J103" s="1775"/>
      <c r="K103" s="1867"/>
      <c r="L103" s="1864" t="s">
        <v>459</v>
      </c>
      <c r="M103" s="2172"/>
      <c r="N103" s="336"/>
      <c r="O103" s="1626"/>
      <c r="P103" s="1626"/>
      <c r="AH103" s="1633">
        <v>0</v>
      </c>
    </row>
    <row s="1637" customFormat="1" customHeight="1" ht="18.75" hidden="1">
      <c r="A104" s="1782"/>
      <c r="B104" s="1782"/>
      <c r="C104" s="371" t="s">
        <v>1308</v>
      </c>
      <c r="D104" s="2464"/>
      <c r="E104" s="2206"/>
      <c r="F104" s="2385"/>
      <c r="G104" s="2429"/>
      <c r="H104" s="1502"/>
      <c r="I104" s="653" t="s">
        <v>1309</v>
      </c>
      <c r="J104" s="573"/>
      <c r="K104" s="1502"/>
      <c r="L104" s="216"/>
      <c r="M104" s="2172"/>
      <c r="N104" s="336"/>
      <c r="O104" s="1626"/>
      <c r="P104" s="1626"/>
      <c r="AH104" s="1633">
        <v>0</v>
      </c>
    </row>
    <row s="1637" customFormat="1" customHeight="1" ht="0.75" hidden="1">
      <c r="A105" s="1782"/>
      <c r="B105" s="1782"/>
      <c r="C105" s="371" t="s">
        <v>1314</v>
      </c>
      <c r="D105" s="2464"/>
      <c r="E105" s="2206"/>
      <c r="F105" s="2385"/>
      <c r="G105" s="402"/>
      <c r="H105" s="1502"/>
      <c r="I105" s="653"/>
      <c r="J105" s="573"/>
      <c r="K105" s="1502"/>
      <c r="L105" s="216"/>
      <c r="M105" s="2172"/>
      <c r="N105" s="336"/>
      <c r="O105" s="1626"/>
      <c r="P105" s="1626"/>
      <c r="AH105" s="1633">
        <v>0</v>
      </c>
    </row>
    <row s="1637" customFormat="1" customHeight="1" ht="18.75" hidden="1">
      <c r="A106" s="1782" t="s">
        <v>413</v>
      </c>
      <c r="B106" s="1782" t="s">
        <v>414</v>
      </c>
      <c r="C106" s="371"/>
      <c r="D106" s="2464"/>
      <c r="E106" s="2206"/>
      <c r="F106" s="2385" t="str">
        <f>INDEX(PT_DIFFERENTIATION_VTAR,MATCH(A106,PT_DIFFERENTIATION_VTAR_ID,0))</f>
        <v>Тариф на подключение (технологическое присоединение) к централизованной системе горячего водоснабжения</v>
      </c>
      <c r="G106" s="2429" t="str">
        <f>INDEX(PT_DIFFERENTIATION_NTAR,MATCH(B106,PT_DIFFERENTIATION_NTAR_ID,0))</f>
        <v/>
      </c>
      <c r="H106" s="1864"/>
      <c r="I106" s="1741"/>
      <c r="J106" s="1775"/>
      <c r="K106" s="1867"/>
      <c r="L106" s="1864" t="s">
        <v>459</v>
      </c>
      <c r="M106" s="2172"/>
      <c r="N106" s="336"/>
      <c r="O106" s="1626"/>
      <c r="P106" s="1626"/>
      <c r="AH106" s="1633">
        <v>0</v>
      </c>
    </row>
    <row s="1637" customFormat="1" customHeight="1" ht="18.75" hidden="1">
      <c r="A107" s="1782"/>
      <c r="B107" s="1782"/>
      <c r="C107" s="371" t="s">
        <v>1308</v>
      </c>
      <c r="D107" s="2464"/>
      <c r="E107" s="2206"/>
      <c r="F107" s="2385"/>
      <c r="G107" s="2429"/>
      <c r="H107" s="1502"/>
      <c r="I107" s="653" t="s">
        <v>1309</v>
      </c>
      <c r="J107" s="573"/>
      <c r="K107" s="1502"/>
      <c r="L107" s="216"/>
      <c r="M107" s="2172"/>
      <c r="N107" s="336"/>
      <c r="O107" s="1626"/>
      <c r="P107" s="1626"/>
      <c r="AH107" s="1633">
        <v>0</v>
      </c>
    </row>
    <row s="1637" customFormat="1" customHeight="1" ht="0.75" hidden="1">
      <c r="A108" s="1782"/>
      <c r="B108" s="1782"/>
      <c r="C108" s="371" t="s">
        <v>1314</v>
      </c>
      <c r="D108" s="2464"/>
      <c r="E108" s="2206"/>
      <c r="F108" s="2385"/>
      <c r="G108" s="402"/>
      <c r="H108" s="1502"/>
      <c r="I108" s="653"/>
      <c r="J108" s="573"/>
      <c r="K108" s="1502"/>
      <c r="L108" s="216"/>
      <c r="M108" s="2172"/>
      <c r="N108" s="336"/>
      <c r="O108" s="1626"/>
      <c r="P108" s="1626"/>
      <c r="AH108" s="1633">
        <v>0</v>
      </c>
    </row>
    <row s="1637" customFormat="1" customHeight="1" ht="18.75" hidden="1">
      <c r="A109" s="1782" t="s">
        <v>418</v>
      </c>
      <c r="B109" s="1782" t="s">
        <v>419</v>
      </c>
      <c r="C109" s="371"/>
      <c r="D109" s="2464"/>
      <c r="E109" s="2206"/>
      <c r="F109" s="2385" t="str">
        <f>INDEX(PT_DIFFERENTIATION_VTAR,MATCH(A109,PT_DIFFERENTIATION_VTAR_ID,0))</f>
        <v>Тариф на водоотведение</v>
      </c>
      <c r="G109" s="2429" t="str">
        <f>INDEX(PT_DIFFERENTIATION_NTAR,MATCH(B109,PT_DIFFERENTIATION_NTAR_ID,0))</f>
        <v/>
      </c>
      <c r="H109" s="1864"/>
      <c r="I109" s="1741"/>
      <c r="J109" s="1775"/>
      <c r="K109" s="1867"/>
      <c r="L109" s="1864" t="s">
        <v>459</v>
      </c>
      <c r="M109" s="2172"/>
      <c r="N109" s="336"/>
      <c r="O109" s="1626"/>
      <c r="P109" s="1626"/>
      <c r="AH109" s="1633">
        <v>0</v>
      </c>
    </row>
    <row s="1637" customFormat="1" customHeight="1" ht="18.75" hidden="1">
      <c r="A110" s="1782"/>
      <c r="B110" s="1782"/>
      <c r="C110" s="371" t="s">
        <v>1308</v>
      </c>
      <c r="D110" s="2464"/>
      <c r="E110" s="2206"/>
      <c r="F110" s="2385"/>
      <c r="G110" s="2429"/>
      <c r="H110" s="1502"/>
      <c r="I110" s="653" t="s">
        <v>1309</v>
      </c>
      <c r="J110" s="573"/>
      <c r="K110" s="1502"/>
      <c r="L110" s="216"/>
      <c r="M110" s="2172"/>
      <c r="N110" s="336"/>
      <c r="O110" s="1626"/>
      <c r="P110" s="1626"/>
      <c r="AH110" s="1633">
        <v>0</v>
      </c>
    </row>
    <row s="1637" customFormat="1" customHeight="1" ht="0.75" hidden="1">
      <c r="A111" s="1782"/>
      <c r="B111" s="1782"/>
      <c r="C111" s="371" t="s">
        <v>1314</v>
      </c>
      <c r="D111" s="2464"/>
      <c r="E111" s="2206"/>
      <c r="F111" s="2385"/>
      <c r="G111" s="402"/>
      <c r="H111" s="1502"/>
      <c r="I111" s="653"/>
      <c r="J111" s="573"/>
      <c r="K111" s="1502"/>
      <c r="L111" s="216"/>
      <c r="M111" s="2172"/>
      <c r="N111" s="336"/>
      <c r="O111" s="1626"/>
      <c r="P111" s="1626"/>
      <c r="AH111" s="1633">
        <v>0</v>
      </c>
    </row>
    <row s="1637" customFormat="1" customHeight="1" ht="18.75" hidden="1">
      <c r="A112" s="1782" t="s">
        <v>423</v>
      </c>
      <c r="B112" s="1782" t="s">
        <v>424</v>
      </c>
      <c r="C112" s="371"/>
      <c r="D112" s="2464"/>
      <c r="E112" s="2206"/>
      <c r="F112" s="2385" t="str">
        <f>INDEX(PT_DIFFERENTIATION_VTAR,MATCH(A112,PT_DIFFERENTIATION_VTAR_ID,0))</f>
        <v>Тариф на транспортировку сточных вод</v>
      </c>
      <c r="G112" s="2429" t="str">
        <f>INDEX(PT_DIFFERENTIATION_NTAR,MATCH(B112,PT_DIFFERENTIATION_NTAR_ID,0))</f>
        <v/>
      </c>
      <c r="H112" s="1864"/>
      <c r="I112" s="1741"/>
      <c r="J112" s="1775"/>
      <c r="K112" s="1867"/>
      <c r="L112" s="1864" t="s">
        <v>459</v>
      </c>
      <c r="M112" s="2172"/>
      <c r="N112" s="336"/>
      <c r="O112" s="1626"/>
      <c r="P112" s="1626"/>
      <c r="AH112" s="1633">
        <v>0</v>
      </c>
    </row>
    <row s="1637" customFormat="1" customHeight="1" ht="18.75" hidden="1">
      <c r="A113" s="1782"/>
      <c r="B113" s="1782"/>
      <c r="C113" s="371" t="s">
        <v>1308</v>
      </c>
      <c r="D113" s="2464"/>
      <c r="E113" s="2206"/>
      <c r="F113" s="2385"/>
      <c r="G113" s="2429"/>
      <c r="H113" s="1502"/>
      <c r="I113" s="653" t="s">
        <v>1309</v>
      </c>
      <c r="J113" s="573"/>
      <c r="K113" s="1502"/>
      <c r="L113" s="216"/>
      <c r="M113" s="2172"/>
      <c r="N113" s="336"/>
      <c r="O113" s="1626"/>
      <c r="P113" s="1626"/>
      <c r="AH113" s="1633">
        <v>0</v>
      </c>
    </row>
    <row s="1637" customFormat="1" customHeight="1" ht="0.75" hidden="1">
      <c r="A114" s="1782"/>
      <c r="B114" s="1782"/>
      <c r="C114" s="371" t="s">
        <v>1314</v>
      </c>
      <c r="D114" s="2464"/>
      <c r="E114" s="2206"/>
      <c r="F114" s="2385"/>
      <c r="G114" s="402"/>
      <c r="H114" s="1502"/>
      <c r="I114" s="653"/>
      <c r="J114" s="573"/>
      <c r="K114" s="1502"/>
      <c r="L114" s="216"/>
      <c r="M114" s="2172"/>
      <c r="N114" s="336"/>
      <c r="O114" s="1626"/>
      <c r="P114" s="1626"/>
      <c r="AH114" s="1633">
        <v>0</v>
      </c>
    </row>
    <row s="1637" customFormat="1" customHeight="1" ht="18.75" hidden="1">
      <c r="A115" s="1782" t="s">
        <v>428</v>
      </c>
      <c r="B115" s="1782" t="s">
        <v>429</v>
      </c>
      <c r="C115" s="371"/>
      <c r="D115" s="2464"/>
      <c r="E115" s="2206"/>
      <c r="F115" s="2385" t="str">
        <f>INDEX(PT_DIFFERENTIATION_VTAR,MATCH(A115,PT_DIFFERENTIATION_VTAR_ID,0))</f>
        <v>Тариф на подключение (технологическое присоединение) к централизованной системе водоотведения</v>
      </c>
      <c r="G115" s="2429" t="str">
        <f>INDEX(PT_DIFFERENTIATION_NTAR,MATCH(B115,PT_DIFFERENTIATION_NTAR_ID,0))</f>
        <v/>
      </c>
      <c r="H115" s="1864"/>
      <c r="I115" s="1741"/>
      <c r="J115" s="1775"/>
      <c r="K115" s="1867"/>
      <c r="L115" s="1864" t="s">
        <v>459</v>
      </c>
      <c r="M115" s="2172"/>
      <c r="N115" s="336"/>
      <c r="O115" s="1626"/>
      <c r="P115" s="1626"/>
      <c r="AH115" s="1633">
        <v>0</v>
      </c>
    </row>
    <row s="1637" customFormat="1" customHeight="1" ht="18.75" hidden="1">
      <c r="A116" s="1782"/>
      <c r="B116" s="1782"/>
      <c r="C116" s="371" t="s">
        <v>1308</v>
      </c>
      <c r="D116" s="2464"/>
      <c r="E116" s="2206"/>
      <c r="F116" s="2385"/>
      <c r="G116" s="2429"/>
      <c r="H116" s="1502"/>
      <c r="I116" s="653" t="s">
        <v>1309</v>
      </c>
      <c r="J116" s="573"/>
      <c r="K116" s="1502"/>
      <c r="L116" s="216"/>
      <c r="M116" s="2172"/>
      <c r="N116" s="336"/>
      <c r="O116" s="1626"/>
      <c r="P116" s="1626"/>
      <c r="AH116" s="1633">
        <v>0</v>
      </c>
    </row>
    <row s="1637" customFormat="1" customHeight="1" ht="0.75">
      <c r="A117" s="1782"/>
      <c r="B117" s="1782"/>
      <c r="C117" s="371" t="s">
        <v>1314</v>
      </c>
      <c r="D117" s="2464"/>
      <c r="E117" s="2206"/>
      <c r="F117" s="2385"/>
      <c r="G117" s="402"/>
      <c r="H117" s="1502"/>
      <c r="I117" s="653"/>
      <c r="J117" s="573"/>
      <c r="K117" s="1502"/>
      <c r="L117" s="216"/>
      <c r="M117" s="2172"/>
      <c r="N117" s="336"/>
      <c r="O117" s="1626"/>
      <c r="P117" s="1626"/>
      <c r="AH117" s="1633">
        <v>1</v>
      </c>
    </row>
    <row customHeight="1" ht="20.25">
      <c r="A118" s="1782"/>
      <c r="B118" s="1782"/>
      <c r="D118" s="378"/>
      <c r="E118" s="149" t="s">
        <v>106</v>
      </c>
      <c r="F118"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118" s="2462"/>
      <c r="H118" s="2462"/>
      <c r="I118" s="2462"/>
      <c r="J118" s="2462"/>
      <c r="K118" s="2462"/>
      <c r="L118" s="2462"/>
      <c r="M118" s="299"/>
      <c r="N118" s="336"/>
      <c r="AH118" s="376">
        <v>19</v>
      </c>
    </row>
    <row customHeight="1" ht="36">
      <c r="A119" s="1782"/>
      <c r="B119" s="1782"/>
      <c r="D119" s="378"/>
      <c r="E119" s="401"/>
      <c r="F119" s="200" t="s">
        <v>459</v>
      </c>
      <c r="G119" s="200" t="s">
        <v>459</v>
      </c>
      <c r="H119" s="2220" t="s">
        <v>459</v>
      </c>
      <c r="I119" s="2222"/>
      <c r="J119" s="200" t="s">
        <v>459</v>
      </c>
      <c r="K119" s="200" t="s">
        <v>459</v>
      </c>
      <c r="L119" s="403"/>
      <c r="M119" s="347" t="s">
        <v>1315</v>
      </c>
      <c r="N119" s="336"/>
      <c r="AH119" s="376">
        <v>34</v>
      </c>
    </row>
    <row customHeight="1" ht="20.25">
      <c r="A120" s="1782"/>
      <c r="B120" s="1782"/>
      <c r="D120" s="378"/>
      <c r="E120" s="149" t="s">
        <v>94</v>
      </c>
      <c r="F120" s="2462" t="s">
        <v>1316</v>
      </c>
      <c r="G120" s="2462"/>
      <c r="H120" s="2462"/>
      <c r="I120" s="2462"/>
      <c r="J120" s="2462"/>
      <c r="K120" s="2462"/>
      <c r="L120" s="2462"/>
      <c r="M120" s="299"/>
      <c r="N120" s="336"/>
      <c r="AH120" s="376">
        <v>19</v>
      </c>
    </row>
    <row s="1637" customFormat="1" customHeight="1" ht="60.75" hidden="1">
      <c r="A121" s="1782" t="s">
        <v>231</v>
      </c>
      <c r="B121" s="1782" t="s">
        <v>232</v>
      </c>
      <c r="C121" s="371"/>
      <c r="D121" s="2464"/>
      <c r="E121" s="2206"/>
      <c r="F121" s="2385" t="str">
        <f>INDEX(PT_DIFFERENTIATION_VTAR,MATCH(A121,PT_DIFFERENTIATION_VTAR_ID,0))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21" s="2429" t="str">
        <f>INDEX(PT_DIFFERENTIATION_NTAR,MATCH(B121,PT_DIFFERENTIATION_NTAR_ID,0))</f>
        <v/>
      </c>
      <c r="H121" s="1864"/>
      <c r="I121" s="1741"/>
      <c r="J121" s="1775"/>
      <c r="K121" s="1780"/>
      <c r="L121" s="1864" t="s">
        <v>459</v>
      </c>
      <c r="M12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21" s="336"/>
      <c r="O121" s="1626"/>
      <c r="P121" s="1626"/>
      <c r="AH121" s="1633">
        <v>0</v>
      </c>
    </row>
    <row s="1637" customFormat="1" customHeight="1" ht="18.75" hidden="1">
      <c r="A122" s="1782"/>
      <c r="B122" s="1782"/>
      <c r="C122" s="371" t="s">
        <v>1310</v>
      </c>
      <c r="D122" s="2464"/>
      <c r="E122" s="2206"/>
      <c r="F122" s="2385"/>
      <c r="G122" s="2429"/>
      <c r="H122" s="1502"/>
      <c r="I122" s="653" t="s">
        <v>1309</v>
      </c>
      <c r="J122" s="573"/>
      <c r="K122" s="1502"/>
      <c r="L122" s="216"/>
      <c r="M122" s="2172"/>
      <c r="N122" s="336"/>
      <c r="O122" s="1626"/>
      <c r="P122" s="1626"/>
      <c r="AH122" s="1633">
        <v>0</v>
      </c>
    </row>
    <row s="1637" customFormat="1" customHeight="1" ht="0.75" hidden="1">
      <c r="A123" s="1782"/>
      <c r="B123" s="1782"/>
      <c r="C123" s="371" t="s">
        <v>1317</v>
      </c>
      <c r="D123" s="2464"/>
      <c r="E123" s="2206"/>
      <c r="F123" s="2385"/>
      <c r="G123" s="402"/>
      <c r="H123" s="1502"/>
      <c r="I123" s="653"/>
      <c r="J123" s="573"/>
      <c r="K123" s="1502"/>
      <c r="L123" s="216"/>
      <c r="M123" s="2172"/>
      <c r="N123" s="336"/>
      <c r="O123" s="1626"/>
      <c r="P123" s="1626"/>
      <c r="AH123" s="1633">
        <v>0</v>
      </c>
    </row>
    <row s="1637" customFormat="1" customHeight="1" ht="45" hidden="1">
      <c r="A124" s="1782" t="s">
        <v>239</v>
      </c>
      <c r="B124" s="1782" t="s">
        <v>240</v>
      </c>
      <c r="C124" s="371"/>
      <c r="D124" s="2464"/>
      <c r="E124" s="2206"/>
      <c r="F124" s="2385" t="str">
        <f>INDEX(PT_DIFFERENTIATION_VTAR,MATCH(A124,PT_DIFFERENTIATION_VTAR_ID,0))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24" s="2429" t="str">
        <f>INDEX(PT_DIFFERENTIATION_NTAR,MATCH(B124,PT_DIFFERENTIATION_NTAR_ID,0))</f>
        <v>Тариф на тепловую энергию</v>
      </c>
      <c r="H124" s="1864"/>
      <c r="I124" s="1741"/>
      <c r="J124" s="1775"/>
      <c r="K124" s="1780"/>
      <c r="L124" s="1864" t="s">
        <v>459</v>
      </c>
      <c r="M124" s="2173"/>
      <c r="N124" s="336"/>
      <c r="O124" s="1626"/>
      <c r="P124" s="1626"/>
      <c r="AH124" s="1633">
        <v>0</v>
      </c>
    </row>
    <row s="1637" customFormat="1" customHeight="1" ht="18.75" hidden="1">
      <c r="A125" s="1782"/>
      <c r="B125" s="1782"/>
      <c r="C125" s="371" t="s">
        <v>1310</v>
      </c>
      <c r="D125" s="2464"/>
      <c r="E125" s="2206"/>
      <c r="F125" s="2385"/>
      <c r="G125" s="2429"/>
      <c r="H125" s="1502"/>
      <c r="I125" s="653" t="s">
        <v>1309</v>
      </c>
      <c r="J125" s="573"/>
      <c r="K125" s="1502"/>
      <c r="L125" s="216"/>
      <c r="M125" s="1863"/>
      <c r="N125" s="336"/>
      <c r="O125" s="1626"/>
      <c r="P125" s="1626"/>
      <c r="AH125" s="1633">
        <v>0</v>
      </c>
    </row>
    <row s="1637" customFormat="1" customHeight="1" ht="18.75">
      <c r="A126" s="1825" t="s">
        <v>239</v>
      </c>
      <c r="B126" s="1825" t="s">
        <v>247</v>
      </c>
      <c r="C126" s="1689"/>
      <c r="D126" s="346"/>
      <c r="E126" s="1033"/>
      <c r="F126" s="1033"/>
      <c r="G126" s="2429" t="str">
        <f>INDEX(PT_DIFFERENTIATION_NTAR,MATCH(B126,PT_DIFFERENTIATION_NTAR_ID,0))</f>
        <v>Тариф на тепловую энергию</v>
      </c>
      <c r="H126" s="2273"/>
      <c r="I126" s="1741"/>
      <c r="J126" s="1775"/>
      <c r="K126" s="1780"/>
      <c r="L126" s="2273" t="s">
        <v>459</v>
      </c>
      <c r="M126" s="2320"/>
      <c r="N126" s="620"/>
      <c r="O126" s="1626"/>
      <c r="P126" s="1626"/>
      <c r="Q126" s="1637"/>
      <c r="R126" s="1637"/>
      <c r="S126" s="1637"/>
      <c r="T126" s="1637"/>
      <c r="U126" s="1637"/>
      <c r="V126" s="1637"/>
      <c r="W126" s="1637"/>
      <c r="X126" s="1637"/>
      <c r="Y126" s="1637"/>
      <c r="Z126" s="1637"/>
      <c r="AA126" s="1637"/>
      <c r="AB126" s="1637"/>
      <c r="AC126" s="1637"/>
      <c r="AD126" s="1637"/>
      <c r="AE126" s="1637"/>
      <c r="AF126" s="1637"/>
      <c r="AG126" s="1637"/>
      <c r="AH126" s="1637">
        <v>0</v>
      </c>
    </row>
    <row s="1637" customFormat="1" customHeight="1" ht="18.75">
      <c r="A127" s="1825"/>
      <c r="B127" s="1825"/>
      <c r="C127" s="1689" t="s">
        <v>1310</v>
      </c>
      <c r="D127" s="346"/>
      <c r="E127" s="1033"/>
      <c r="F127" s="1033"/>
      <c r="G127" s="2429"/>
      <c r="H127" s="2726"/>
      <c r="I127" s="2746" t="s">
        <v>1309</v>
      </c>
      <c r="J127" s="2728"/>
      <c r="K127" s="2726"/>
      <c r="L127" s="2729"/>
      <c r="M127" s="2320"/>
      <c r="N127" s="620"/>
      <c r="O127" s="1626"/>
      <c r="P127" s="1626"/>
      <c r="Q127" s="1637"/>
      <c r="R127" s="1637"/>
      <c r="S127" s="1637"/>
      <c r="T127" s="1637"/>
      <c r="U127" s="1637"/>
      <c r="V127" s="1637"/>
      <c r="W127" s="1637"/>
      <c r="X127" s="1637"/>
      <c r="Y127" s="1637"/>
      <c r="Z127" s="1637"/>
      <c r="AA127" s="1637"/>
      <c r="AB127" s="1637"/>
      <c r="AC127" s="1637"/>
      <c r="AD127" s="1637"/>
      <c r="AE127" s="1637"/>
      <c r="AF127" s="1637"/>
      <c r="AG127" s="1637"/>
      <c r="AH127" s="1637">
        <v>0</v>
      </c>
    </row>
    <row s="1637" customFormat="1" customHeight="1" ht="18.75">
      <c r="A128" s="1825" t="s">
        <v>239</v>
      </c>
      <c r="B128" s="1825" t="s">
        <v>251</v>
      </c>
      <c r="C128" s="1689"/>
      <c r="D128" s="346"/>
      <c r="E128" s="1033"/>
      <c r="F128" s="1033"/>
      <c r="G128" s="2429" t="str">
        <f>INDEX(PT_DIFFERENTIATION_NTAR,MATCH(B128,PT_DIFFERENTIATION_NTAR_ID,0))</f>
        <v>Тариф на тепловую энергию</v>
      </c>
      <c r="H128" s="2273"/>
      <c r="I128" s="1741"/>
      <c r="J128" s="1775"/>
      <c r="K128" s="1780"/>
      <c r="L128" s="2273" t="s">
        <v>459</v>
      </c>
      <c r="M128" s="2320"/>
      <c r="N128" s="620"/>
      <c r="O128" s="1626"/>
      <c r="P128" s="1626"/>
      <c r="Q128" s="1637"/>
      <c r="R128" s="1637"/>
      <c r="S128" s="1637"/>
      <c r="T128" s="1637"/>
      <c r="U128" s="1637"/>
      <c r="V128" s="1637"/>
      <c r="W128" s="1637"/>
      <c r="X128" s="1637"/>
      <c r="Y128" s="1637"/>
      <c r="Z128" s="1637"/>
      <c r="AA128" s="1637"/>
      <c r="AB128" s="1637"/>
      <c r="AC128" s="1637"/>
      <c r="AD128" s="1637"/>
      <c r="AE128" s="1637"/>
      <c r="AF128" s="1637"/>
      <c r="AG128" s="1637"/>
      <c r="AH128" s="1637">
        <v>0</v>
      </c>
    </row>
    <row s="1637" customFormat="1" customHeight="1" ht="18.75">
      <c r="A129" s="1825"/>
      <c r="B129" s="1825"/>
      <c r="C129" s="1689" t="s">
        <v>1310</v>
      </c>
      <c r="D129" s="346"/>
      <c r="E129" s="1033"/>
      <c r="F129" s="1033"/>
      <c r="G129" s="2429"/>
      <c r="H129" s="2726"/>
      <c r="I129" s="2747" t="s">
        <v>1309</v>
      </c>
      <c r="J129" s="2728"/>
      <c r="K129" s="2726"/>
      <c r="L129" s="2729"/>
      <c r="M129" s="2320"/>
      <c r="N129" s="620"/>
      <c r="O129" s="1626"/>
      <c r="P129" s="1626"/>
      <c r="Q129" s="1637"/>
      <c r="R129" s="1637"/>
      <c r="S129" s="1637"/>
      <c r="T129" s="1637"/>
      <c r="U129" s="1637"/>
      <c r="V129" s="1637"/>
      <c r="W129" s="1637"/>
      <c r="X129" s="1637"/>
      <c r="Y129" s="1637"/>
      <c r="Z129" s="1637"/>
      <c r="AA129" s="1637"/>
      <c r="AB129" s="1637"/>
      <c r="AC129" s="1637"/>
      <c r="AD129" s="1637"/>
      <c r="AE129" s="1637"/>
      <c r="AF129" s="1637"/>
      <c r="AG129" s="1637"/>
      <c r="AH129" s="1637">
        <v>0</v>
      </c>
    </row>
    <row s="1637" customFormat="1" customHeight="1" ht="18.75">
      <c r="A130" s="1825" t="s">
        <v>239</v>
      </c>
      <c r="B130" s="1825" t="s">
        <v>255</v>
      </c>
      <c r="C130" s="1689"/>
      <c r="D130" s="346"/>
      <c r="E130" s="1033"/>
      <c r="F130" s="1033"/>
      <c r="G130" s="2429" t="str">
        <f>INDEX(PT_DIFFERENTIATION_NTAR,MATCH(B130,PT_DIFFERENTIATION_NTAR_ID,0))</f>
        <v>Тариф на тепловую энергию</v>
      </c>
      <c r="H130" s="2273"/>
      <c r="I130" s="1741"/>
      <c r="J130" s="1775"/>
      <c r="K130" s="1780"/>
      <c r="L130" s="2273" t="s">
        <v>459</v>
      </c>
      <c r="M130" s="2320"/>
      <c r="N130" s="620"/>
      <c r="O130" s="1626"/>
      <c r="P130" s="1626"/>
      <c r="Q130" s="1637"/>
      <c r="R130" s="1637"/>
      <c r="S130" s="1637"/>
      <c r="T130" s="1637"/>
      <c r="U130" s="1637"/>
      <c r="V130" s="1637"/>
      <c r="W130" s="1637"/>
      <c r="X130" s="1637"/>
      <c r="Y130" s="1637"/>
      <c r="Z130" s="1637"/>
      <c r="AA130" s="1637"/>
      <c r="AB130" s="1637"/>
      <c r="AC130" s="1637"/>
      <c r="AD130" s="1637"/>
      <c r="AE130" s="1637"/>
      <c r="AF130" s="1637"/>
      <c r="AG130" s="1637"/>
      <c r="AH130" s="1637">
        <v>0</v>
      </c>
    </row>
    <row s="1637" customFormat="1" customHeight="1" ht="18.75">
      <c r="A131" s="1825"/>
      <c r="B131" s="1825"/>
      <c r="C131" s="1689" t="s">
        <v>1310</v>
      </c>
      <c r="D131" s="346"/>
      <c r="E131" s="1033"/>
      <c r="F131" s="1033"/>
      <c r="G131" s="2429"/>
      <c r="H131" s="2726"/>
      <c r="I131" s="2748" t="s">
        <v>1309</v>
      </c>
      <c r="J131" s="2728"/>
      <c r="K131" s="2726"/>
      <c r="L131" s="2729"/>
      <c r="M131" s="2320"/>
      <c r="N131" s="620"/>
      <c r="O131" s="1626"/>
      <c r="P131" s="1626"/>
      <c r="Q131" s="1637"/>
      <c r="R131" s="1637"/>
      <c r="S131" s="1637"/>
      <c r="T131" s="1637"/>
      <c r="U131" s="1637"/>
      <c r="V131" s="1637"/>
      <c r="W131" s="1637"/>
      <c r="X131" s="1637"/>
      <c r="Y131" s="1637"/>
      <c r="Z131" s="1637"/>
      <c r="AA131" s="1637"/>
      <c r="AB131" s="1637"/>
      <c r="AC131" s="1637"/>
      <c r="AD131" s="1637"/>
      <c r="AE131" s="1637"/>
      <c r="AF131" s="1637"/>
      <c r="AG131" s="1637"/>
      <c r="AH131" s="1637">
        <v>0</v>
      </c>
    </row>
    <row s="1637" customFormat="1" customHeight="1" ht="18.75">
      <c r="A132" s="1825" t="s">
        <v>239</v>
      </c>
      <c r="B132" s="1825" t="s">
        <v>259</v>
      </c>
      <c r="C132" s="1689"/>
      <c r="D132" s="346"/>
      <c r="E132" s="1033"/>
      <c r="F132" s="1033"/>
      <c r="G132" s="2429" t="str">
        <f>INDEX(PT_DIFFERENTIATION_NTAR,MATCH(B132,PT_DIFFERENTIATION_NTAR_ID,0))</f>
        <v>Тариф на тепловую энергию</v>
      </c>
      <c r="H132" s="2273"/>
      <c r="I132" s="1741"/>
      <c r="J132" s="1775"/>
      <c r="K132" s="1780"/>
      <c r="L132" s="2273" t="s">
        <v>459</v>
      </c>
      <c r="M132" s="2320"/>
      <c r="N132" s="620"/>
      <c r="O132" s="1626"/>
      <c r="P132" s="1626"/>
      <c r="Q132" s="1637"/>
      <c r="R132" s="1637"/>
      <c r="S132" s="1637"/>
      <c r="T132" s="1637"/>
      <c r="U132" s="1637"/>
      <c r="V132" s="1637"/>
      <c r="W132" s="1637"/>
      <c r="X132" s="1637"/>
      <c r="Y132" s="1637"/>
      <c r="Z132" s="1637"/>
      <c r="AA132" s="1637"/>
      <c r="AB132" s="1637"/>
      <c r="AC132" s="1637"/>
      <c r="AD132" s="1637"/>
      <c r="AE132" s="1637"/>
      <c r="AF132" s="1637"/>
      <c r="AG132" s="1637"/>
      <c r="AH132" s="1637">
        <v>0</v>
      </c>
    </row>
    <row s="1637" customFormat="1" customHeight="1" ht="18.75">
      <c r="A133" s="1825"/>
      <c r="B133" s="1825"/>
      <c r="C133" s="1689" t="s">
        <v>1310</v>
      </c>
      <c r="D133" s="346"/>
      <c r="E133" s="1033"/>
      <c r="F133" s="1033"/>
      <c r="G133" s="2429"/>
      <c r="H133" s="2726"/>
      <c r="I133" s="2749" t="s">
        <v>1309</v>
      </c>
      <c r="J133" s="2728"/>
      <c r="K133" s="2726"/>
      <c r="L133" s="2729"/>
      <c r="M133" s="2320"/>
      <c r="N133" s="620"/>
      <c r="O133" s="1626"/>
      <c r="P133" s="1626"/>
      <c r="Q133" s="1637"/>
      <c r="R133" s="1637"/>
      <c r="S133" s="1637"/>
      <c r="T133" s="1637"/>
      <c r="U133" s="1637"/>
      <c r="V133" s="1637"/>
      <c r="W133" s="1637"/>
      <c r="X133" s="1637"/>
      <c r="Y133" s="1637"/>
      <c r="Z133" s="1637"/>
      <c r="AA133" s="1637"/>
      <c r="AB133" s="1637"/>
      <c r="AC133" s="1637"/>
      <c r="AD133" s="1637"/>
      <c r="AE133" s="1637"/>
      <c r="AF133" s="1637"/>
      <c r="AG133" s="1637"/>
      <c r="AH133" s="1637">
        <v>0</v>
      </c>
    </row>
    <row s="1637" customFormat="1" customHeight="1" ht="18.75">
      <c r="A134" s="1825" t="s">
        <v>239</v>
      </c>
      <c r="B134" s="1825" t="s">
        <v>263</v>
      </c>
      <c r="C134" s="1689"/>
      <c r="D134" s="346"/>
      <c r="E134" s="1033"/>
      <c r="F134" s="1033"/>
      <c r="G134" s="2429" t="str">
        <f>INDEX(PT_DIFFERENTIATION_NTAR,MATCH(B134,PT_DIFFERENTIATION_NTAR_ID,0))</f>
        <v>Тариф на тепловую энергию</v>
      </c>
      <c r="H134" s="2273"/>
      <c r="I134" s="1741"/>
      <c r="J134" s="1775"/>
      <c r="K134" s="1780"/>
      <c r="L134" s="2273" t="s">
        <v>459</v>
      </c>
      <c r="M134" s="2320"/>
      <c r="N134" s="620"/>
      <c r="O134" s="1626"/>
      <c r="P134" s="1626"/>
      <c r="Q134" s="1637"/>
      <c r="R134" s="1637"/>
      <c r="S134" s="1637"/>
      <c r="T134" s="1637"/>
      <c r="U134" s="1637"/>
      <c r="V134" s="1637"/>
      <c r="W134" s="1637"/>
      <c r="X134" s="1637"/>
      <c r="Y134" s="1637"/>
      <c r="Z134" s="1637"/>
      <c r="AA134" s="1637"/>
      <c r="AB134" s="1637"/>
      <c r="AC134" s="1637"/>
      <c r="AD134" s="1637"/>
      <c r="AE134" s="1637"/>
      <c r="AF134" s="1637"/>
      <c r="AG134" s="1637"/>
      <c r="AH134" s="1637">
        <v>0</v>
      </c>
    </row>
    <row s="1637" customFormat="1" customHeight="1" ht="18.75">
      <c r="A135" s="1825"/>
      <c r="B135" s="1825"/>
      <c r="C135" s="1689" t="s">
        <v>1310</v>
      </c>
      <c r="D135" s="346"/>
      <c r="E135" s="1033"/>
      <c r="F135" s="1033"/>
      <c r="G135" s="2429"/>
      <c r="H135" s="2726"/>
      <c r="I135" s="2750" t="s">
        <v>1309</v>
      </c>
      <c r="J135" s="2728"/>
      <c r="K135" s="2726"/>
      <c r="L135" s="2729"/>
      <c r="M135" s="2320"/>
      <c r="N135" s="620"/>
      <c r="O135" s="1626"/>
      <c r="P135" s="1626"/>
      <c r="Q135" s="1637"/>
      <c r="R135" s="1637"/>
      <c r="S135" s="1637"/>
      <c r="T135" s="1637"/>
      <c r="U135" s="1637"/>
      <c r="V135" s="1637"/>
      <c r="W135" s="1637"/>
      <c r="X135" s="1637"/>
      <c r="Y135" s="1637"/>
      <c r="Z135" s="1637"/>
      <c r="AA135" s="1637"/>
      <c r="AB135" s="1637"/>
      <c r="AC135" s="1637"/>
      <c r="AD135" s="1637"/>
      <c r="AE135" s="1637"/>
      <c r="AF135" s="1637"/>
      <c r="AG135" s="1637"/>
      <c r="AH135" s="1637">
        <v>0</v>
      </c>
    </row>
    <row s="1637" customFormat="1" customHeight="1" ht="18.75">
      <c r="A136" s="1825" t="s">
        <v>239</v>
      </c>
      <c r="B136" s="1825" t="s">
        <v>267</v>
      </c>
      <c r="C136" s="1689"/>
      <c r="D136" s="346"/>
      <c r="E136" s="1033"/>
      <c r="F136" s="1033"/>
      <c r="G136" s="2429" t="str">
        <f>INDEX(PT_DIFFERENTIATION_NTAR,MATCH(B136,PT_DIFFERENTIATION_NTAR_ID,0))</f>
        <v>Тариф на тепловую энергию</v>
      </c>
      <c r="H136" s="2273"/>
      <c r="I136" s="1741"/>
      <c r="J136" s="1775"/>
      <c r="K136" s="1780"/>
      <c r="L136" s="2273" t="s">
        <v>459</v>
      </c>
      <c r="M136" s="2320"/>
      <c r="N136" s="620"/>
      <c r="O136" s="1626"/>
      <c r="P136" s="1626"/>
      <c r="Q136" s="1637"/>
      <c r="R136" s="1637"/>
      <c r="S136" s="1637"/>
      <c r="T136" s="1637"/>
      <c r="U136" s="1637"/>
      <c r="V136" s="1637"/>
      <c r="W136" s="1637"/>
      <c r="X136" s="1637"/>
      <c r="Y136" s="1637"/>
      <c r="Z136" s="1637"/>
      <c r="AA136" s="1637"/>
      <c r="AB136" s="1637"/>
      <c r="AC136" s="1637"/>
      <c r="AD136" s="1637"/>
      <c r="AE136" s="1637"/>
      <c r="AF136" s="1637"/>
      <c r="AG136" s="1637"/>
      <c r="AH136" s="1637">
        <v>0</v>
      </c>
    </row>
    <row s="1637" customFormat="1" customHeight="1" ht="18.75">
      <c r="A137" s="1825"/>
      <c r="B137" s="1825"/>
      <c r="C137" s="1689" t="s">
        <v>1310</v>
      </c>
      <c r="D137" s="346"/>
      <c r="E137" s="1033"/>
      <c r="F137" s="1033"/>
      <c r="G137" s="2429"/>
      <c r="H137" s="2726"/>
      <c r="I137" s="2751" t="s">
        <v>1309</v>
      </c>
      <c r="J137" s="2728"/>
      <c r="K137" s="2726"/>
      <c r="L137" s="2729"/>
      <c r="M137" s="2320"/>
      <c r="N137" s="620"/>
      <c r="O137" s="1626"/>
      <c r="P137" s="1626"/>
      <c r="Q137" s="1637"/>
      <c r="R137" s="1637"/>
      <c r="S137" s="1637"/>
      <c r="T137" s="1637"/>
      <c r="U137" s="1637"/>
      <c r="V137" s="1637"/>
      <c r="W137" s="1637"/>
      <c r="X137" s="1637"/>
      <c r="Y137" s="1637"/>
      <c r="Z137" s="1637"/>
      <c r="AA137" s="1637"/>
      <c r="AB137" s="1637"/>
      <c r="AC137" s="1637"/>
      <c r="AD137" s="1637"/>
      <c r="AE137" s="1637"/>
      <c r="AF137" s="1637"/>
      <c r="AG137" s="1637"/>
      <c r="AH137" s="1637">
        <v>0</v>
      </c>
    </row>
    <row s="1637" customFormat="1" customHeight="1" ht="18.75">
      <c r="A138" s="1825" t="s">
        <v>239</v>
      </c>
      <c r="B138" s="1825" t="s">
        <v>271</v>
      </c>
      <c r="C138" s="1689"/>
      <c r="D138" s="346"/>
      <c r="E138" s="1033"/>
      <c r="F138" s="1033"/>
      <c r="G138" s="2429" t="str">
        <f>INDEX(PT_DIFFERENTIATION_NTAR,MATCH(B138,PT_DIFFERENTIATION_NTAR_ID,0))</f>
        <v>Тариф на тепловую энергию</v>
      </c>
      <c r="H138" s="2273"/>
      <c r="I138" s="1741"/>
      <c r="J138" s="1775"/>
      <c r="K138" s="1780"/>
      <c r="L138" s="2273" t="s">
        <v>459</v>
      </c>
      <c r="M138" s="2320"/>
      <c r="N138" s="620"/>
      <c r="O138" s="1626"/>
      <c r="P138" s="1626"/>
      <c r="Q138" s="1637"/>
      <c r="R138" s="1637"/>
      <c r="S138" s="1637"/>
      <c r="T138" s="1637"/>
      <c r="U138" s="1637"/>
      <c r="V138" s="1637"/>
      <c r="W138" s="1637"/>
      <c r="X138" s="1637"/>
      <c r="Y138" s="1637"/>
      <c r="Z138" s="1637"/>
      <c r="AA138" s="1637"/>
      <c r="AB138" s="1637"/>
      <c r="AC138" s="1637"/>
      <c r="AD138" s="1637"/>
      <c r="AE138" s="1637"/>
      <c r="AF138" s="1637"/>
      <c r="AG138" s="1637"/>
      <c r="AH138" s="1637">
        <v>0</v>
      </c>
    </row>
    <row s="1637" customFormat="1" customHeight="1" ht="18.75">
      <c r="A139" s="1825"/>
      <c r="B139" s="1825"/>
      <c r="C139" s="1689" t="s">
        <v>1310</v>
      </c>
      <c r="D139" s="346"/>
      <c r="E139" s="1033"/>
      <c r="F139" s="1033"/>
      <c r="G139" s="2429"/>
      <c r="H139" s="2726"/>
      <c r="I139" s="2752" t="s">
        <v>1309</v>
      </c>
      <c r="J139" s="2728"/>
      <c r="K139" s="2726"/>
      <c r="L139" s="2729"/>
      <c r="M139" s="2320"/>
      <c r="N139" s="620"/>
      <c r="O139" s="1626"/>
      <c r="P139" s="1626"/>
      <c r="Q139" s="1637"/>
      <c r="R139" s="1637"/>
      <c r="S139" s="1637"/>
      <c r="T139" s="1637"/>
      <c r="U139" s="1637"/>
      <c r="V139" s="1637"/>
      <c r="W139" s="1637"/>
      <c r="X139" s="1637"/>
      <c r="Y139" s="1637"/>
      <c r="Z139" s="1637"/>
      <c r="AA139" s="1637"/>
      <c r="AB139" s="1637"/>
      <c r="AC139" s="1637"/>
      <c r="AD139" s="1637"/>
      <c r="AE139" s="1637"/>
      <c r="AF139" s="1637"/>
      <c r="AG139" s="1637"/>
      <c r="AH139" s="1637">
        <v>0</v>
      </c>
    </row>
    <row s="1637" customFormat="1" customHeight="1" ht="18.75">
      <c r="A140" s="1825" t="s">
        <v>239</v>
      </c>
      <c r="B140" s="1825" t="s">
        <v>275</v>
      </c>
      <c r="C140" s="1689"/>
      <c r="D140" s="346"/>
      <c r="E140" s="1033"/>
      <c r="F140" s="1033"/>
      <c r="G140" s="2429" t="str">
        <f>INDEX(PT_DIFFERENTIATION_NTAR,MATCH(B140,PT_DIFFERENTIATION_NTAR_ID,0))</f>
        <v>Тариф на тепловую энергию</v>
      </c>
      <c r="H140" s="2273"/>
      <c r="I140" s="1741"/>
      <c r="J140" s="1775"/>
      <c r="K140" s="1780"/>
      <c r="L140" s="2273" t="s">
        <v>459</v>
      </c>
      <c r="M140" s="2320"/>
      <c r="N140" s="620"/>
      <c r="O140" s="1626"/>
      <c r="P140" s="1626"/>
      <c r="Q140" s="1637"/>
      <c r="R140" s="1637"/>
      <c r="S140" s="1637"/>
      <c r="T140" s="1637"/>
      <c r="U140" s="1637"/>
      <c r="V140" s="1637"/>
      <c r="W140" s="1637"/>
      <c r="X140" s="1637"/>
      <c r="Y140" s="1637"/>
      <c r="Z140" s="1637"/>
      <c r="AA140" s="1637"/>
      <c r="AB140" s="1637"/>
      <c r="AC140" s="1637"/>
      <c r="AD140" s="1637"/>
      <c r="AE140" s="1637"/>
      <c r="AF140" s="1637"/>
      <c r="AG140" s="1637"/>
      <c r="AH140" s="1637">
        <v>0</v>
      </c>
    </row>
    <row s="1637" customFormat="1" customHeight="1" ht="18.75">
      <c r="A141" s="1825"/>
      <c r="B141" s="1825"/>
      <c r="C141" s="1689" t="s">
        <v>1310</v>
      </c>
      <c r="D141" s="346"/>
      <c r="E141" s="1033"/>
      <c r="F141" s="1033"/>
      <c r="G141" s="2429"/>
      <c r="H141" s="2726"/>
      <c r="I141" s="2753" t="s">
        <v>1309</v>
      </c>
      <c r="J141" s="2728"/>
      <c r="K141" s="2726"/>
      <c r="L141" s="2729"/>
      <c r="M141" s="2320"/>
      <c r="N141" s="620"/>
      <c r="O141" s="1626"/>
      <c r="P141" s="1626"/>
      <c r="Q141" s="1637"/>
      <c r="R141" s="1637"/>
      <c r="S141" s="1637"/>
      <c r="T141" s="1637"/>
      <c r="U141" s="1637"/>
      <c r="V141" s="1637"/>
      <c r="W141" s="1637"/>
      <c r="X141" s="1637"/>
      <c r="Y141" s="1637"/>
      <c r="Z141" s="1637"/>
      <c r="AA141" s="1637"/>
      <c r="AB141" s="1637"/>
      <c r="AC141" s="1637"/>
      <c r="AD141" s="1637"/>
      <c r="AE141" s="1637"/>
      <c r="AF141" s="1637"/>
      <c r="AG141" s="1637"/>
      <c r="AH141" s="1637">
        <v>0</v>
      </c>
    </row>
    <row s="1637" customFormat="1" customHeight="1" ht="18.75">
      <c r="A142" s="1825" t="s">
        <v>239</v>
      </c>
      <c r="B142" s="1825" t="s">
        <v>279</v>
      </c>
      <c r="C142" s="1689"/>
      <c r="D142" s="346"/>
      <c r="E142" s="1033"/>
      <c r="F142" s="1033"/>
      <c r="G142" s="2429" t="str">
        <f>INDEX(PT_DIFFERENTIATION_NTAR,MATCH(B142,PT_DIFFERENTIATION_NTAR_ID,0))</f>
        <v>Тариф на тепловую энергию</v>
      </c>
      <c r="H142" s="2273"/>
      <c r="I142" s="1741"/>
      <c r="J142" s="1775"/>
      <c r="K142" s="1780"/>
      <c r="L142" s="2273" t="s">
        <v>459</v>
      </c>
      <c r="M142" s="2320"/>
      <c r="N142" s="620"/>
      <c r="O142" s="1626"/>
      <c r="P142" s="1626"/>
      <c r="Q142" s="1637"/>
      <c r="R142" s="1637"/>
      <c r="S142" s="1637"/>
      <c r="T142" s="1637"/>
      <c r="U142" s="1637"/>
      <c r="V142" s="1637"/>
      <c r="W142" s="1637"/>
      <c r="X142" s="1637"/>
      <c r="Y142" s="1637"/>
      <c r="Z142" s="1637"/>
      <c r="AA142" s="1637"/>
      <c r="AB142" s="1637"/>
      <c r="AC142" s="1637"/>
      <c r="AD142" s="1637"/>
      <c r="AE142" s="1637"/>
      <c r="AF142" s="1637"/>
      <c r="AG142" s="1637"/>
      <c r="AH142" s="1637">
        <v>0</v>
      </c>
    </row>
    <row s="1637" customFormat="1" customHeight="1" ht="18.75">
      <c r="A143" s="1825"/>
      <c r="B143" s="1825"/>
      <c r="C143" s="1689" t="s">
        <v>1310</v>
      </c>
      <c r="D143" s="346"/>
      <c r="E143" s="1033"/>
      <c r="F143" s="1033"/>
      <c r="G143" s="2429"/>
      <c r="H143" s="2726"/>
      <c r="I143" s="2754" t="s">
        <v>1309</v>
      </c>
      <c r="J143" s="2728"/>
      <c r="K143" s="2726"/>
      <c r="L143" s="2729"/>
      <c r="M143" s="2320"/>
      <c r="N143" s="620"/>
      <c r="O143" s="1626"/>
      <c r="P143" s="1626"/>
      <c r="Q143" s="1637"/>
      <c r="R143" s="1637"/>
      <c r="S143" s="1637"/>
      <c r="T143" s="1637"/>
      <c r="U143" s="1637"/>
      <c r="V143" s="1637"/>
      <c r="W143" s="1637"/>
      <c r="X143" s="1637"/>
      <c r="Y143" s="1637"/>
      <c r="Z143" s="1637"/>
      <c r="AA143" s="1637"/>
      <c r="AB143" s="1637"/>
      <c r="AC143" s="1637"/>
      <c r="AD143" s="1637"/>
      <c r="AE143" s="1637"/>
      <c r="AF143" s="1637"/>
      <c r="AG143" s="1637"/>
      <c r="AH143" s="1637">
        <v>0</v>
      </c>
    </row>
    <row s="1637" customFormat="1" customHeight="1" ht="18.75">
      <c r="A144" s="1825" t="s">
        <v>239</v>
      </c>
      <c r="B144" s="1825" t="s">
        <v>283</v>
      </c>
      <c r="C144" s="1689"/>
      <c r="D144" s="346"/>
      <c r="E144" s="1033"/>
      <c r="F144" s="1033"/>
      <c r="G144" s="2429" t="str">
        <f>INDEX(PT_DIFFERENTIATION_NTAR,MATCH(B144,PT_DIFFERENTIATION_NTAR_ID,0))</f>
        <v>Тариф на тепловую энергию</v>
      </c>
      <c r="H144" s="2273"/>
      <c r="I144" s="1741"/>
      <c r="J144" s="1775"/>
      <c r="K144" s="1780"/>
      <c r="L144" s="2273" t="s">
        <v>459</v>
      </c>
      <c r="M144" s="2320"/>
      <c r="N144" s="620"/>
      <c r="O144" s="1626"/>
      <c r="P144" s="1626"/>
      <c r="Q144" s="1637"/>
      <c r="R144" s="1637"/>
      <c r="S144" s="1637"/>
      <c r="T144" s="1637"/>
      <c r="U144" s="1637"/>
      <c r="V144" s="1637"/>
      <c r="W144" s="1637"/>
      <c r="X144" s="1637"/>
      <c r="Y144" s="1637"/>
      <c r="Z144" s="1637"/>
      <c r="AA144" s="1637"/>
      <c r="AB144" s="1637"/>
      <c r="AC144" s="1637"/>
      <c r="AD144" s="1637"/>
      <c r="AE144" s="1637"/>
      <c r="AF144" s="1637"/>
      <c r="AG144" s="1637"/>
      <c r="AH144" s="1637">
        <v>0</v>
      </c>
    </row>
    <row s="1637" customFormat="1" customHeight="1" ht="18.75">
      <c r="A145" s="1825"/>
      <c r="B145" s="1825"/>
      <c r="C145" s="1689" t="s">
        <v>1310</v>
      </c>
      <c r="D145" s="346"/>
      <c r="E145" s="1033"/>
      <c r="F145" s="1033"/>
      <c r="G145" s="2429"/>
      <c r="H145" s="2726"/>
      <c r="I145" s="2755" t="s">
        <v>1309</v>
      </c>
      <c r="J145" s="2728"/>
      <c r="K145" s="2726"/>
      <c r="L145" s="2729"/>
      <c r="M145" s="2320"/>
      <c r="N145" s="620"/>
      <c r="O145" s="1626"/>
      <c r="P145" s="1626"/>
      <c r="Q145" s="1637"/>
      <c r="R145" s="1637"/>
      <c r="S145" s="1637"/>
      <c r="T145" s="1637"/>
      <c r="U145" s="1637"/>
      <c r="V145" s="1637"/>
      <c r="W145" s="1637"/>
      <c r="X145" s="1637"/>
      <c r="Y145" s="1637"/>
      <c r="Z145" s="1637"/>
      <c r="AA145" s="1637"/>
      <c r="AB145" s="1637"/>
      <c r="AC145" s="1637"/>
      <c r="AD145" s="1637"/>
      <c r="AE145" s="1637"/>
      <c r="AF145" s="1637"/>
      <c r="AG145" s="1637"/>
      <c r="AH145" s="1637">
        <v>0</v>
      </c>
    </row>
    <row s="1637" customFormat="1" customHeight="1" ht="18.75">
      <c r="A146" s="1825" t="s">
        <v>239</v>
      </c>
      <c r="B146" s="1825" t="s">
        <v>287</v>
      </c>
      <c r="C146" s="1689"/>
      <c r="D146" s="346"/>
      <c r="E146" s="1033"/>
      <c r="F146" s="1033"/>
      <c r="G146" s="2429" t="str">
        <f>INDEX(PT_DIFFERENTIATION_NTAR,MATCH(B146,PT_DIFFERENTIATION_NTAR_ID,0))</f>
        <v>Тариф на тепловую энергию</v>
      </c>
      <c r="H146" s="2273"/>
      <c r="I146" s="1741"/>
      <c r="J146" s="1775"/>
      <c r="K146" s="1780"/>
      <c r="L146" s="2273" t="s">
        <v>459</v>
      </c>
      <c r="M146" s="2320"/>
      <c r="N146" s="620"/>
      <c r="O146" s="1626"/>
      <c r="P146" s="1626"/>
      <c r="Q146" s="1637"/>
      <c r="R146" s="1637"/>
      <c r="S146" s="1637"/>
      <c r="T146" s="1637"/>
      <c r="U146" s="1637"/>
      <c r="V146" s="1637"/>
      <c r="W146" s="1637"/>
      <c r="X146" s="1637"/>
      <c r="Y146" s="1637"/>
      <c r="Z146" s="1637"/>
      <c r="AA146" s="1637"/>
      <c r="AB146" s="1637"/>
      <c r="AC146" s="1637"/>
      <c r="AD146" s="1637"/>
      <c r="AE146" s="1637"/>
      <c r="AF146" s="1637"/>
      <c r="AG146" s="1637"/>
      <c r="AH146" s="1637">
        <v>0</v>
      </c>
    </row>
    <row s="1637" customFormat="1" customHeight="1" ht="18.75">
      <c r="A147" s="1825"/>
      <c r="B147" s="1825"/>
      <c r="C147" s="1689" t="s">
        <v>1310</v>
      </c>
      <c r="D147" s="346"/>
      <c r="E147" s="1033"/>
      <c r="F147" s="1033"/>
      <c r="G147" s="2429"/>
      <c r="H147" s="2726"/>
      <c r="I147" s="2756" t="s">
        <v>1309</v>
      </c>
      <c r="J147" s="2728"/>
      <c r="K147" s="2726"/>
      <c r="L147" s="2729"/>
      <c r="M147" s="2320"/>
      <c r="N147" s="620"/>
      <c r="O147" s="1626"/>
      <c r="P147" s="1626"/>
      <c r="Q147" s="1637"/>
      <c r="R147" s="1637"/>
      <c r="S147" s="1637"/>
      <c r="T147" s="1637"/>
      <c r="U147" s="1637"/>
      <c r="V147" s="1637"/>
      <c r="W147" s="1637"/>
      <c r="X147" s="1637"/>
      <c r="Y147" s="1637"/>
      <c r="Z147" s="1637"/>
      <c r="AA147" s="1637"/>
      <c r="AB147" s="1637"/>
      <c r="AC147" s="1637"/>
      <c r="AD147" s="1637"/>
      <c r="AE147" s="1637"/>
      <c r="AF147" s="1637"/>
      <c r="AG147" s="1637"/>
      <c r="AH147" s="1637">
        <v>0</v>
      </c>
    </row>
    <row s="1637" customFormat="1" customHeight="1" ht="18.75">
      <c r="A148" s="1825" t="s">
        <v>239</v>
      </c>
      <c r="B148" s="1825" t="s">
        <v>291</v>
      </c>
      <c r="C148" s="1689"/>
      <c r="D148" s="346"/>
      <c r="E148" s="1033"/>
      <c r="F148" s="1033"/>
      <c r="G148" s="2429" t="str">
        <f>INDEX(PT_DIFFERENTIATION_NTAR,MATCH(B148,PT_DIFFERENTIATION_NTAR_ID,0))</f>
        <v>Тариф на тепловую энергию</v>
      </c>
      <c r="H148" s="2273"/>
      <c r="I148" s="1741"/>
      <c r="J148" s="1775"/>
      <c r="K148" s="1780"/>
      <c r="L148" s="2273" t="s">
        <v>459</v>
      </c>
      <c r="M148" s="2320"/>
      <c r="N148" s="620"/>
      <c r="O148" s="1626"/>
      <c r="P148" s="1626"/>
      <c r="Q148" s="1637"/>
      <c r="R148" s="1637"/>
      <c r="S148" s="1637"/>
      <c r="T148" s="1637"/>
      <c r="U148" s="1637"/>
      <c r="V148" s="1637"/>
      <c r="W148" s="1637"/>
      <c r="X148" s="1637"/>
      <c r="Y148" s="1637"/>
      <c r="Z148" s="1637"/>
      <c r="AA148" s="1637"/>
      <c r="AB148" s="1637"/>
      <c r="AC148" s="1637"/>
      <c r="AD148" s="1637"/>
      <c r="AE148" s="1637"/>
      <c r="AF148" s="1637"/>
      <c r="AG148" s="1637"/>
      <c r="AH148" s="1637">
        <v>0</v>
      </c>
    </row>
    <row s="1637" customFormat="1" customHeight="1" ht="18.75">
      <c r="A149" s="1825"/>
      <c r="B149" s="1825"/>
      <c r="C149" s="1689" t="s">
        <v>1310</v>
      </c>
      <c r="D149" s="346"/>
      <c r="E149" s="1033"/>
      <c r="F149" s="1033"/>
      <c r="G149" s="2429"/>
      <c r="H149" s="2726"/>
      <c r="I149" s="2757" t="s">
        <v>1309</v>
      </c>
      <c r="J149" s="2728"/>
      <c r="K149" s="2726"/>
      <c r="L149" s="2729"/>
      <c r="M149" s="2320"/>
      <c r="N149" s="620"/>
      <c r="O149" s="1626"/>
      <c r="P149" s="1626"/>
      <c r="Q149" s="1637"/>
      <c r="R149" s="1637"/>
      <c r="S149" s="1637"/>
      <c r="T149" s="1637"/>
      <c r="U149" s="1637"/>
      <c r="V149" s="1637"/>
      <c r="W149" s="1637"/>
      <c r="X149" s="1637"/>
      <c r="Y149" s="1637"/>
      <c r="Z149" s="1637"/>
      <c r="AA149" s="1637"/>
      <c r="AB149" s="1637"/>
      <c r="AC149" s="1637"/>
      <c r="AD149" s="1637"/>
      <c r="AE149" s="1637"/>
      <c r="AF149" s="1637"/>
      <c r="AG149" s="1637"/>
      <c r="AH149" s="1637">
        <v>0</v>
      </c>
    </row>
    <row s="1637" customFormat="1" customHeight="1" ht="18.75">
      <c r="A150" s="1825" t="s">
        <v>239</v>
      </c>
      <c r="B150" s="1825" t="s">
        <v>295</v>
      </c>
      <c r="C150" s="1689"/>
      <c r="D150" s="346"/>
      <c r="E150" s="1033"/>
      <c r="F150" s="1033"/>
      <c r="G150" s="2429" t="str">
        <f>INDEX(PT_DIFFERENTIATION_NTAR,MATCH(B150,PT_DIFFERENTIATION_NTAR_ID,0))</f>
        <v>Тариф на тепловую энергию</v>
      </c>
      <c r="H150" s="2273"/>
      <c r="I150" s="1741"/>
      <c r="J150" s="1775"/>
      <c r="K150" s="1780"/>
      <c r="L150" s="2273" t="s">
        <v>459</v>
      </c>
      <c r="M150" s="2320"/>
      <c r="N150" s="620"/>
      <c r="O150" s="1626"/>
      <c r="P150" s="1626"/>
      <c r="Q150" s="1637"/>
      <c r="R150" s="1637"/>
      <c r="S150" s="1637"/>
      <c r="T150" s="1637"/>
      <c r="U150" s="1637"/>
      <c r="V150" s="1637"/>
      <c r="W150" s="1637"/>
      <c r="X150" s="1637"/>
      <c r="Y150" s="1637"/>
      <c r="Z150" s="1637"/>
      <c r="AA150" s="1637"/>
      <c r="AB150" s="1637"/>
      <c r="AC150" s="1637"/>
      <c r="AD150" s="1637"/>
      <c r="AE150" s="1637"/>
      <c r="AF150" s="1637"/>
      <c r="AG150" s="1637"/>
      <c r="AH150" s="1637">
        <v>0</v>
      </c>
    </row>
    <row s="1637" customFormat="1" customHeight="1" ht="18.75">
      <c r="A151" s="1825"/>
      <c r="B151" s="1825"/>
      <c r="C151" s="1689" t="s">
        <v>1310</v>
      </c>
      <c r="D151" s="346"/>
      <c r="E151" s="1033"/>
      <c r="F151" s="1033"/>
      <c r="G151" s="2429"/>
      <c r="H151" s="2726"/>
      <c r="I151" s="2758" t="s">
        <v>1309</v>
      </c>
      <c r="J151" s="2728"/>
      <c r="K151" s="2726"/>
      <c r="L151" s="2729"/>
      <c r="M151" s="2320"/>
      <c r="N151" s="620"/>
      <c r="O151" s="1626"/>
      <c r="P151" s="1626"/>
      <c r="Q151" s="1637"/>
      <c r="R151" s="1637"/>
      <c r="S151" s="1637"/>
      <c r="T151" s="1637"/>
      <c r="U151" s="1637"/>
      <c r="V151" s="1637"/>
      <c r="W151" s="1637"/>
      <c r="X151" s="1637"/>
      <c r="Y151" s="1637"/>
      <c r="Z151" s="1637"/>
      <c r="AA151" s="1637"/>
      <c r="AB151" s="1637"/>
      <c r="AC151" s="1637"/>
      <c r="AD151" s="1637"/>
      <c r="AE151" s="1637"/>
      <c r="AF151" s="1637"/>
      <c r="AG151" s="1637"/>
      <c r="AH151" s="1637">
        <v>0</v>
      </c>
    </row>
    <row s="1637" customFormat="1" customHeight="1" ht="18.75">
      <c r="A152" s="1825" t="s">
        <v>239</v>
      </c>
      <c r="B152" s="1825" t="s">
        <v>299</v>
      </c>
      <c r="C152" s="1689"/>
      <c r="D152" s="346"/>
      <c r="E152" s="1033"/>
      <c r="F152" s="1033"/>
      <c r="G152" s="2429" t="str">
        <f>INDEX(PT_DIFFERENTIATION_NTAR,MATCH(B152,PT_DIFFERENTIATION_NTAR_ID,0))</f>
        <v>Тариф на тепловую энергию</v>
      </c>
      <c r="H152" s="2273"/>
      <c r="I152" s="1741"/>
      <c r="J152" s="1775"/>
      <c r="K152" s="1780"/>
      <c r="L152" s="2273" t="s">
        <v>459</v>
      </c>
      <c r="M152" s="2320"/>
      <c r="N152" s="620"/>
      <c r="O152" s="1626"/>
      <c r="P152" s="1626"/>
      <c r="Q152" s="1637"/>
      <c r="R152" s="1637"/>
      <c r="S152" s="1637"/>
      <c r="T152" s="1637"/>
      <c r="U152" s="1637"/>
      <c r="V152" s="1637"/>
      <c r="W152" s="1637"/>
      <c r="X152" s="1637"/>
      <c r="Y152" s="1637"/>
      <c r="Z152" s="1637"/>
      <c r="AA152" s="1637"/>
      <c r="AB152" s="1637"/>
      <c r="AC152" s="1637"/>
      <c r="AD152" s="1637"/>
      <c r="AE152" s="1637"/>
      <c r="AF152" s="1637"/>
      <c r="AG152" s="1637"/>
      <c r="AH152" s="1637">
        <v>0</v>
      </c>
    </row>
    <row s="1637" customFormat="1" customHeight="1" ht="18.75">
      <c r="A153" s="1825"/>
      <c r="B153" s="1825"/>
      <c r="C153" s="1689" t="s">
        <v>1310</v>
      </c>
      <c r="D153" s="346"/>
      <c r="E153" s="1033"/>
      <c r="F153" s="1033"/>
      <c r="G153" s="2429"/>
      <c r="H153" s="2726"/>
      <c r="I153" s="2759" t="s">
        <v>1309</v>
      </c>
      <c r="J153" s="2728"/>
      <c r="K153" s="2726"/>
      <c r="L153" s="2729"/>
      <c r="M153" s="2320"/>
      <c r="N153" s="620"/>
      <c r="O153" s="1626"/>
      <c r="P153" s="1626"/>
      <c r="Q153" s="1637"/>
      <c r="R153" s="1637"/>
      <c r="S153" s="1637"/>
      <c r="T153" s="1637"/>
      <c r="U153" s="1637"/>
      <c r="V153" s="1637"/>
      <c r="W153" s="1637"/>
      <c r="X153" s="1637"/>
      <c r="Y153" s="1637"/>
      <c r="Z153" s="1637"/>
      <c r="AA153" s="1637"/>
      <c r="AB153" s="1637"/>
      <c r="AC153" s="1637"/>
      <c r="AD153" s="1637"/>
      <c r="AE153" s="1637"/>
      <c r="AF153" s="1637"/>
      <c r="AG153" s="1637"/>
      <c r="AH153" s="1637">
        <v>0</v>
      </c>
    </row>
    <row s="1637" customFormat="1" customHeight="1" ht="18.75">
      <c r="A154" s="1825" t="s">
        <v>239</v>
      </c>
      <c r="B154" s="1825" t="s">
        <v>303</v>
      </c>
      <c r="C154" s="1689"/>
      <c r="D154" s="346"/>
      <c r="E154" s="1033"/>
      <c r="F154" s="1033"/>
      <c r="G154" s="2429" t="str">
        <f>INDEX(PT_DIFFERENTIATION_NTAR,MATCH(B154,PT_DIFFERENTIATION_NTAR_ID,0))</f>
        <v>Тариф на тепловую энергию</v>
      </c>
      <c r="H154" s="2273"/>
      <c r="I154" s="1741"/>
      <c r="J154" s="1775"/>
      <c r="K154" s="1780"/>
      <c r="L154" s="2273" t="s">
        <v>459</v>
      </c>
      <c r="M154" s="2320"/>
      <c r="N154" s="620"/>
      <c r="O154" s="1626"/>
      <c r="P154" s="1626"/>
      <c r="Q154" s="1637"/>
      <c r="R154" s="1637"/>
      <c r="S154" s="1637"/>
      <c r="T154" s="1637"/>
      <c r="U154" s="1637"/>
      <c r="V154" s="1637"/>
      <c r="W154" s="1637"/>
      <c r="X154" s="1637"/>
      <c r="Y154" s="1637"/>
      <c r="Z154" s="1637"/>
      <c r="AA154" s="1637"/>
      <c r="AB154" s="1637"/>
      <c r="AC154" s="1637"/>
      <c r="AD154" s="1637"/>
      <c r="AE154" s="1637"/>
      <c r="AF154" s="1637"/>
      <c r="AG154" s="1637"/>
      <c r="AH154" s="1637">
        <v>0</v>
      </c>
    </row>
    <row s="1637" customFormat="1" customHeight="1" ht="18.75">
      <c r="A155" s="1825"/>
      <c r="B155" s="1825"/>
      <c r="C155" s="1689" t="s">
        <v>1310</v>
      </c>
      <c r="D155" s="346"/>
      <c r="E155" s="1033"/>
      <c r="F155" s="1033"/>
      <c r="G155" s="2429"/>
      <c r="H155" s="2726"/>
      <c r="I155" s="2760" t="s">
        <v>1309</v>
      </c>
      <c r="J155" s="2728"/>
      <c r="K155" s="2726"/>
      <c r="L155" s="2729"/>
      <c r="M155" s="2320"/>
      <c r="N155" s="620"/>
      <c r="O155" s="1626"/>
      <c r="P155" s="1626"/>
      <c r="Q155" s="1637"/>
      <c r="R155" s="1637"/>
      <c r="S155" s="1637"/>
      <c r="T155" s="1637"/>
      <c r="U155" s="1637"/>
      <c r="V155" s="1637"/>
      <c r="W155" s="1637"/>
      <c r="X155" s="1637"/>
      <c r="Y155" s="1637"/>
      <c r="Z155" s="1637"/>
      <c r="AA155" s="1637"/>
      <c r="AB155" s="1637"/>
      <c r="AC155" s="1637"/>
      <c r="AD155" s="1637"/>
      <c r="AE155" s="1637"/>
      <c r="AF155" s="1637"/>
      <c r="AG155" s="1637"/>
      <c r="AH155" s="1637">
        <v>0</v>
      </c>
    </row>
    <row s="1637" customFormat="1" customHeight="1" ht="18.75">
      <c r="A156" s="1825" t="s">
        <v>239</v>
      </c>
      <c r="B156" s="1825" t="s">
        <v>307</v>
      </c>
      <c r="C156" s="1689"/>
      <c r="D156" s="346"/>
      <c r="E156" s="1033"/>
      <c r="F156" s="1033"/>
      <c r="G156" s="2429" t="str">
        <f>INDEX(PT_DIFFERENTIATION_NTAR,MATCH(B156,PT_DIFFERENTIATION_NTAR_ID,0))</f>
        <v>Тариф на тепловую энергию</v>
      </c>
      <c r="H156" s="2273"/>
      <c r="I156" s="1741"/>
      <c r="J156" s="1775"/>
      <c r="K156" s="1780"/>
      <c r="L156" s="2273" t="s">
        <v>459</v>
      </c>
      <c r="M156" s="2320"/>
      <c r="N156" s="620"/>
      <c r="O156" s="1626"/>
      <c r="P156" s="1626"/>
      <c r="Q156" s="1637"/>
      <c r="R156" s="1637"/>
      <c r="S156" s="1637"/>
      <c r="T156" s="1637"/>
      <c r="U156" s="1637"/>
      <c r="V156" s="1637"/>
      <c r="W156" s="1637"/>
      <c r="X156" s="1637"/>
      <c r="Y156" s="1637"/>
      <c r="Z156" s="1637"/>
      <c r="AA156" s="1637"/>
      <c r="AB156" s="1637"/>
      <c r="AC156" s="1637"/>
      <c r="AD156" s="1637"/>
      <c r="AE156" s="1637"/>
      <c r="AF156" s="1637"/>
      <c r="AG156" s="1637"/>
      <c r="AH156" s="1637">
        <v>0</v>
      </c>
    </row>
    <row s="1637" customFormat="1" customHeight="1" ht="18.75">
      <c r="A157" s="1825"/>
      <c r="B157" s="1825"/>
      <c r="C157" s="1689" t="s">
        <v>1310</v>
      </c>
      <c r="D157" s="346"/>
      <c r="E157" s="1033"/>
      <c r="F157" s="1033"/>
      <c r="G157" s="2429"/>
      <c r="H157" s="2726"/>
      <c r="I157" s="2761" t="s">
        <v>1309</v>
      </c>
      <c r="J157" s="2728"/>
      <c r="K157" s="2726"/>
      <c r="L157" s="2729"/>
      <c r="M157" s="2320"/>
      <c r="N157" s="620"/>
      <c r="O157" s="1626"/>
      <c r="P157" s="1626"/>
      <c r="Q157" s="1637"/>
      <c r="R157" s="1637"/>
      <c r="S157" s="1637"/>
      <c r="T157" s="1637"/>
      <c r="U157" s="1637"/>
      <c r="V157" s="1637"/>
      <c r="W157" s="1637"/>
      <c r="X157" s="1637"/>
      <c r="Y157" s="1637"/>
      <c r="Z157" s="1637"/>
      <c r="AA157" s="1637"/>
      <c r="AB157" s="1637"/>
      <c r="AC157" s="1637"/>
      <c r="AD157" s="1637"/>
      <c r="AE157" s="1637"/>
      <c r="AF157" s="1637"/>
      <c r="AG157" s="1637"/>
      <c r="AH157" s="1637">
        <v>0</v>
      </c>
    </row>
    <row s="1637" customFormat="1" customHeight="1" ht="18.75">
      <c r="A158" s="1825" t="s">
        <v>239</v>
      </c>
      <c r="B158" s="1825" t="s">
        <v>311</v>
      </c>
      <c r="C158" s="1689"/>
      <c r="D158" s="346"/>
      <c r="E158" s="1033"/>
      <c r="F158" s="1033"/>
      <c r="G158" s="2429" t="str">
        <f>INDEX(PT_DIFFERENTIATION_NTAR,MATCH(B158,PT_DIFFERENTIATION_NTAR_ID,0))</f>
        <v>Тариф на тепловую энергию</v>
      </c>
      <c r="H158" s="2273"/>
      <c r="I158" s="1741"/>
      <c r="J158" s="1775"/>
      <c r="K158" s="1780"/>
      <c r="L158" s="2273" t="s">
        <v>459</v>
      </c>
      <c r="M158" s="2320"/>
      <c r="N158" s="620"/>
      <c r="O158" s="1626"/>
      <c r="P158" s="1626"/>
      <c r="Q158" s="1637"/>
      <c r="R158" s="1637"/>
      <c r="S158" s="1637"/>
      <c r="T158" s="1637"/>
      <c r="U158" s="1637"/>
      <c r="V158" s="1637"/>
      <c r="W158" s="1637"/>
      <c r="X158" s="1637"/>
      <c r="Y158" s="1637"/>
      <c r="Z158" s="1637"/>
      <c r="AA158" s="1637"/>
      <c r="AB158" s="1637"/>
      <c r="AC158" s="1637"/>
      <c r="AD158" s="1637"/>
      <c r="AE158" s="1637"/>
      <c r="AF158" s="1637"/>
      <c r="AG158" s="1637"/>
      <c r="AH158" s="1637">
        <v>0</v>
      </c>
    </row>
    <row s="1637" customFormat="1" customHeight="1" ht="18.75">
      <c r="A159" s="1825"/>
      <c r="B159" s="1825"/>
      <c r="C159" s="1689" t="s">
        <v>1310</v>
      </c>
      <c r="D159" s="346"/>
      <c r="E159" s="1033"/>
      <c r="F159" s="1033"/>
      <c r="G159" s="2429"/>
      <c r="H159" s="2726"/>
      <c r="I159" s="2762" t="s">
        <v>1309</v>
      </c>
      <c r="J159" s="2728"/>
      <c r="K159" s="2726"/>
      <c r="L159" s="2729"/>
      <c r="M159" s="2320"/>
      <c r="N159" s="620"/>
      <c r="O159" s="1626"/>
      <c r="P159" s="1626"/>
      <c r="Q159" s="1637"/>
      <c r="R159" s="1637"/>
      <c r="S159" s="1637"/>
      <c r="T159" s="1637"/>
      <c r="U159" s="1637"/>
      <c r="V159" s="1637"/>
      <c r="W159" s="1637"/>
      <c r="X159" s="1637"/>
      <c r="Y159" s="1637"/>
      <c r="Z159" s="1637"/>
      <c r="AA159" s="1637"/>
      <c r="AB159" s="1637"/>
      <c r="AC159" s="1637"/>
      <c r="AD159" s="1637"/>
      <c r="AE159" s="1637"/>
      <c r="AF159" s="1637"/>
      <c r="AG159" s="1637"/>
      <c r="AH159" s="1637">
        <v>0</v>
      </c>
    </row>
    <row s="1637" customFormat="1" customHeight="1" ht="0.75" hidden="1">
      <c r="A160" s="1782"/>
      <c r="B160" s="1782"/>
      <c r="C160" s="371" t="s">
        <v>1317</v>
      </c>
      <c r="D160" s="2464"/>
      <c r="E160" s="2206"/>
      <c r="F160" s="2385"/>
      <c r="G160" s="402"/>
      <c r="H160" s="1502"/>
      <c r="I160" s="653"/>
      <c r="J160" s="573"/>
      <c r="K160" s="1502"/>
      <c r="L160" s="216"/>
      <c r="M160" s="343"/>
      <c r="N160" s="336"/>
      <c r="O160" s="1626"/>
      <c r="P160" s="1626"/>
      <c r="AH160" s="1633">
        <v>0</v>
      </c>
    </row>
    <row s="1637" customFormat="1" customHeight="1" ht="45" hidden="1">
      <c r="A161" s="1782" t="s">
        <v>319</v>
      </c>
      <c r="B161" s="1782" t="s">
        <v>320</v>
      </c>
      <c r="C161" s="371"/>
      <c r="D161" s="2464"/>
      <c r="E161" s="2206"/>
      <c r="F161" s="2385" t="str">
        <f>INDEX(PT_DIFFERENTIATION_VTAR,MATCH(A161,PT_DIFFERENTIATION_VTAR_ID,0))</f>
        <v>Тарифы на теплоноситель, поставляемый теплоснабжающими организациями потребителям, другим теплоснабжающим организациям</v>
      </c>
      <c r="G161" s="2429" t="str">
        <f>INDEX(PT_DIFFERENTIATION_NTAR,MATCH(B161,PT_DIFFERENTIATION_NTAR_ID,0))</f>
        <v>Тариф на теплоноситель</v>
      </c>
      <c r="H161" s="1864"/>
      <c r="I161" s="1741"/>
      <c r="J161" s="1775"/>
      <c r="K161" s="1780"/>
      <c r="L161" s="1864" t="s">
        <v>459</v>
      </c>
      <c r="M161" s="343"/>
      <c r="N161" s="336"/>
      <c r="O161" s="1626"/>
      <c r="P161" s="1626"/>
      <c r="AH161" s="1633">
        <v>0</v>
      </c>
    </row>
    <row s="1637" customFormat="1" customHeight="1" ht="18.75" hidden="1">
      <c r="A162" s="1782"/>
      <c r="B162" s="1782"/>
      <c r="C162" s="371" t="s">
        <v>1310</v>
      </c>
      <c r="D162" s="2464"/>
      <c r="E162" s="2206"/>
      <c r="F162" s="2385"/>
      <c r="G162" s="2429"/>
      <c r="H162" s="1502"/>
      <c r="I162" s="653" t="s">
        <v>1309</v>
      </c>
      <c r="J162" s="573"/>
      <c r="K162" s="1502"/>
      <c r="L162" s="216"/>
      <c r="M162" s="343"/>
      <c r="N162" s="336"/>
      <c r="O162" s="1626"/>
      <c r="P162" s="1626"/>
      <c r="AH162" s="1633">
        <v>0</v>
      </c>
    </row>
    <row s="1637" customFormat="1" customHeight="1" ht="0.75" hidden="1">
      <c r="A163" s="1782"/>
      <c r="B163" s="1782"/>
      <c r="C163" s="371" t="s">
        <v>1317</v>
      </c>
      <c r="D163" s="2464"/>
      <c r="E163" s="2206"/>
      <c r="F163" s="2385"/>
      <c r="G163" s="402"/>
      <c r="H163" s="1502"/>
      <c r="I163" s="653"/>
      <c r="J163" s="573"/>
      <c r="K163" s="1502"/>
      <c r="L163" s="216"/>
      <c r="M163" s="343"/>
      <c r="N163" s="336"/>
      <c r="O163" s="1626"/>
      <c r="P163" s="1626"/>
      <c r="AH163" s="1633">
        <v>0</v>
      </c>
    </row>
    <row s="1637" customFormat="1" customHeight="1" ht="45" hidden="1">
      <c r="A164" s="1782" t="s">
        <v>328</v>
      </c>
      <c r="B164" s="1782" t="s">
        <v>329</v>
      </c>
      <c r="C164" s="371"/>
      <c r="D164" s="2464"/>
      <c r="E164" s="2206"/>
      <c r="F164" s="2385" t="str">
        <f>INDEX(PT_DIFFERENTIATION_VTAR,MATCH(A164,PT_DIFFERENTIATION_VTAR_ID,0))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4" s="2429" t="str">
        <f>INDEX(PT_DIFFERENTIATION_NTAR,MATCH(B164,PT_DIFFERENTIATION_NTAR_ID,0))</f>
        <v/>
      </c>
      <c r="H164" s="1864"/>
      <c r="I164" s="1741"/>
      <c r="J164" s="1775"/>
      <c r="K164" s="1780"/>
      <c r="L164" s="1864" t="s">
        <v>459</v>
      </c>
      <c r="M164" s="343"/>
      <c r="N164" s="336"/>
      <c r="O164" s="1626"/>
      <c r="P164" s="1626"/>
      <c r="AH164" s="1633">
        <v>0</v>
      </c>
    </row>
    <row s="1637" customFormat="1" customHeight="1" ht="18.75" hidden="1">
      <c r="A165" s="1782"/>
      <c r="B165" s="1782"/>
      <c r="C165" s="371" t="s">
        <v>1310</v>
      </c>
      <c r="D165" s="2464"/>
      <c r="E165" s="2206"/>
      <c r="F165" s="2385"/>
      <c r="G165" s="2429"/>
      <c r="H165" s="1502"/>
      <c r="I165" s="653" t="s">
        <v>1309</v>
      </c>
      <c r="J165" s="573"/>
      <c r="K165" s="1502"/>
      <c r="L165" s="216"/>
      <c r="M165" s="343"/>
      <c r="N165" s="336"/>
      <c r="O165" s="1626"/>
      <c r="P165" s="1626"/>
      <c r="AH165" s="1633">
        <v>0</v>
      </c>
    </row>
    <row s="1637" customFormat="1" customHeight="1" ht="0.75" hidden="1">
      <c r="A166" s="1782"/>
      <c r="B166" s="1782"/>
      <c r="C166" s="371" t="s">
        <v>1317</v>
      </c>
      <c r="D166" s="2464"/>
      <c r="E166" s="2206"/>
      <c r="F166" s="2385"/>
      <c r="G166" s="402"/>
      <c r="H166" s="1502"/>
      <c r="I166" s="653"/>
      <c r="J166" s="573"/>
      <c r="K166" s="1502"/>
      <c r="L166" s="216"/>
      <c r="M166" s="343"/>
      <c r="N166" s="336"/>
      <c r="O166" s="1626"/>
      <c r="P166" s="1626"/>
      <c r="AH166" s="1633">
        <v>0</v>
      </c>
    </row>
    <row s="1637" customFormat="1" customHeight="1" ht="18.75" hidden="1">
      <c r="A167" s="1782" t="s">
        <v>334</v>
      </c>
      <c r="B167" s="1782" t="s">
        <v>335</v>
      </c>
      <c r="C167" s="371"/>
      <c r="D167" s="2464"/>
      <c r="E167" s="2206"/>
      <c r="F167" s="2385" t="str">
        <f>INDEX(PT_DIFFERENTIATION_VTAR,MATCH(A167,PT_DIFFERENTIATION_VTAR_ID,0))</f>
        <v>Тарифы на услуги по передаче тепловой энергии</v>
      </c>
      <c r="G167" s="2429" t="str">
        <f>INDEX(PT_DIFFERENTIATION_NTAR,MATCH(B167,PT_DIFFERENTIATION_NTAR_ID,0))</f>
        <v/>
      </c>
      <c r="H167" s="1864"/>
      <c r="I167" s="1741"/>
      <c r="J167" s="1775"/>
      <c r="K167" s="1780"/>
      <c r="L167" s="1864" t="s">
        <v>459</v>
      </c>
      <c r="M167" s="343"/>
      <c r="N167" s="336"/>
      <c r="O167" s="1626"/>
      <c r="P167" s="1626"/>
      <c r="AH167" s="1633">
        <v>0</v>
      </c>
    </row>
    <row s="1637" customFormat="1" customHeight="1" ht="18.75" hidden="1">
      <c r="A168" s="1782"/>
      <c r="B168" s="1782"/>
      <c r="C168" s="371" t="s">
        <v>1310</v>
      </c>
      <c r="D168" s="2464"/>
      <c r="E168" s="2206"/>
      <c r="F168" s="2385"/>
      <c r="G168" s="2429"/>
      <c r="H168" s="1502"/>
      <c r="I168" s="653" t="s">
        <v>1309</v>
      </c>
      <c r="J168" s="573"/>
      <c r="K168" s="1502"/>
      <c r="L168" s="216"/>
      <c r="M168" s="343"/>
      <c r="N168" s="336"/>
      <c r="O168" s="1626"/>
      <c r="P168" s="1626"/>
      <c r="AH168" s="1633">
        <v>0</v>
      </c>
    </row>
    <row s="1637" customFormat="1" customHeight="1" ht="0.75" hidden="1">
      <c r="A169" s="1782"/>
      <c r="B169" s="1782"/>
      <c r="C169" s="371" t="s">
        <v>1317</v>
      </c>
      <c r="D169" s="2464"/>
      <c r="E169" s="2206"/>
      <c r="F169" s="2385"/>
      <c r="G169" s="402"/>
      <c r="H169" s="1502"/>
      <c r="I169" s="653"/>
      <c r="J169" s="573"/>
      <c r="K169" s="1502"/>
      <c r="L169" s="216"/>
      <c r="M169" s="343"/>
      <c r="N169" s="336"/>
      <c r="O169" s="1626"/>
      <c r="P169" s="1626"/>
      <c r="AH169" s="1633">
        <v>0</v>
      </c>
    </row>
    <row s="1637" customFormat="1" customHeight="1" ht="18.75" hidden="1">
      <c r="A170" s="1782" t="s">
        <v>340</v>
      </c>
      <c r="B170" s="1782" t="s">
        <v>341</v>
      </c>
      <c r="C170" s="371"/>
      <c r="D170" s="2464"/>
      <c r="E170" s="2206"/>
      <c r="F170" s="2385" t="str">
        <f>INDEX(PT_DIFFERENTIATION_VTAR,MATCH(A170,PT_DIFFERENTIATION_VTAR_ID,0))</f>
        <v>Тарифы на услуги по передаче теплоносителя</v>
      </c>
      <c r="G170" s="2429" t="str">
        <f>INDEX(PT_DIFFERENTIATION_NTAR,MATCH(B170,PT_DIFFERENTIATION_NTAR_ID,0))</f>
        <v/>
      </c>
      <c r="H170" s="1864"/>
      <c r="I170" s="1741"/>
      <c r="J170" s="1775"/>
      <c r="K170" s="1780"/>
      <c r="L170" s="1864" t="s">
        <v>459</v>
      </c>
      <c r="M170" s="343"/>
      <c r="N170" s="336"/>
      <c r="O170" s="1626"/>
      <c r="P170" s="1626"/>
      <c r="AH170" s="1633">
        <v>0</v>
      </c>
    </row>
    <row s="1637" customFormat="1" customHeight="1" ht="18.75" hidden="1">
      <c r="A171" s="1782"/>
      <c r="B171" s="1782"/>
      <c r="C171" s="371" t="s">
        <v>1310</v>
      </c>
      <c r="D171" s="2464"/>
      <c r="E171" s="2206"/>
      <c r="F171" s="2385"/>
      <c r="G171" s="2429"/>
      <c r="H171" s="1502"/>
      <c r="I171" s="653" t="s">
        <v>1309</v>
      </c>
      <c r="J171" s="573"/>
      <c r="K171" s="1502"/>
      <c r="L171" s="216"/>
      <c r="M171" s="343"/>
      <c r="N171" s="336"/>
      <c r="O171" s="1626"/>
      <c r="P171" s="1626"/>
      <c r="AH171" s="1633">
        <v>0</v>
      </c>
    </row>
    <row s="1637" customFormat="1" customHeight="1" ht="0.75" hidden="1">
      <c r="A172" s="1782"/>
      <c r="B172" s="1782"/>
      <c r="C172" s="371" t="s">
        <v>1317</v>
      </c>
      <c r="D172" s="2464"/>
      <c r="E172" s="2206"/>
      <c r="F172" s="2385"/>
      <c r="G172" s="402"/>
      <c r="H172" s="1502"/>
      <c r="I172" s="653"/>
      <c r="J172" s="573"/>
      <c r="K172" s="1502"/>
      <c r="L172" s="216"/>
      <c r="M172" s="343"/>
      <c r="N172" s="336"/>
      <c r="O172" s="1626"/>
      <c r="P172" s="1626"/>
      <c r="AH172" s="1633">
        <v>0</v>
      </c>
    </row>
    <row s="1637" customFormat="1" customHeight="1" ht="18.75" hidden="1">
      <c r="A173" s="1782" t="s">
        <v>346</v>
      </c>
      <c r="B173" s="1782" t="s">
        <v>347</v>
      </c>
      <c r="C173" s="371"/>
      <c r="D173" s="2464"/>
      <c r="E173" s="2206"/>
      <c r="F173" s="2385" t="str">
        <f>INDEX(PT_DIFFERENTIATION_VTAR,MATCH(A173,PT_DIFFERENTIATION_VTAR_ID,0))</f>
        <v>Плата за услуги по поддержанию резервной тепловой мощности при отсутствии потребления тепловой энергии</v>
      </c>
      <c r="G173" s="2429" t="str">
        <f>INDEX(PT_DIFFERENTIATION_NTAR,MATCH(B173,PT_DIFFERENTIATION_NTAR_ID,0))</f>
        <v/>
      </c>
      <c r="H173" s="1864"/>
      <c r="I173" s="1741"/>
      <c r="J173" s="1775"/>
      <c r="K173" s="1780"/>
      <c r="L173" s="1864" t="s">
        <v>459</v>
      </c>
      <c r="M173" s="343"/>
      <c r="N173" s="336"/>
      <c r="O173" s="1626"/>
      <c r="P173" s="1626"/>
      <c r="AH173" s="1633">
        <v>0</v>
      </c>
    </row>
    <row s="1637" customFormat="1" customHeight="1" ht="18.75" hidden="1">
      <c r="A174" s="1782"/>
      <c r="B174" s="1782"/>
      <c r="C174" s="371" t="s">
        <v>1310</v>
      </c>
      <c r="D174" s="2464"/>
      <c r="E174" s="2206"/>
      <c r="F174" s="2385"/>
      <c r="G174" s="2429"/>
      <c r="H174" s="1502"/>
      <c r="I174" s="653" t="s">
        <v>1309</v>
      </c>
      <c r="J174" s="573"/>
      <c r="K174" s="1502"/>
      <c r="L174" s="216"/>
      <c r="M174" s="343"/>
      <c r="N174" s="336"/>
      <c r="O174" s="1626"/>
      <c r="P174" s="1626"/>
      <c r="AH174" s="1633">
        <v>0</v>
      </c>
    </row>
    <row s="1637" customFormat="1" customHeight="1" ht="0.75" hidden="1">
      <c r="A175" s="1782"/>
      <c r="B175" s="1782"/>
      <c r="C175" s="371" t="s">
        <v>1317</v>
      </c>
      <c r="D175" s="2464"/>
      <c r="E175" s="2206"/>
      <c r="F175" s="2385"/>
      <c r="G175" s="402"/>
      <c r="H175" s="1502"/>
      <c r="I175" s="653"/>
      <c r="J175" s="573"/>
      <c r="K175" s="1502"/>
      <c r="L175" s="216"/>
      <c r="M175" s="343"/>
      <c r="N175" s="336"/>
      <c r="O175" s="1626"/>
      <c r="P175" s="1626"/>
      <c r="AH175" s="1633">
        <v>0</v>
      </c>
    </row>
    <row s="1637" customFormat="1" customHeight="1" ht="18.75" hidden="1">
      <c r="A176" s="1782" t="s">
        <v>352</v>
      </c>
      <c r="B176" s="1782" t="s">
        <v>353</v>
      </c>
      <c r="C176" s="371"/>
      <c r="D176" s="2464"/>
      <c r="E176" s="2206"/>
      <c r="F176" s="2385" t="str">
        <f>INDEX(PT_DIFFERENTIATION_VTAR,MATCH(A176,PT_DIFFERENTIATION_VTAR_ID,0))</f>
        <v>Плата за подключение (технологическое присоединение) к системе теплоснабжения</v>
      </c>
      <c r="G176" s="2429" t="str">
        <f>INDEX(PT_DIFFERENTIATION_NTAR,MATCH(B176,PT_DIFFERENTIATION_NTAR_ID,0))</f>
        <v/>
      </c>
      <c r="H176" s="1864"/>
      <c r="I176" s="1741"/>
      <c r="J176" s="1775"/>
      <c r="K176" s="1780"/>
      <c r="L176" s="1864" t="s">
        <v>459</v>
      </c>
      <c r="M176" s="343"/>
      <c r="N176" s="336"/>
      <c r="O176" s="1626"/>
      <c r="P176" s="1626"/>
      <c r="AH176" s="1633">
        <v>0</v>
      </c>
    </row>
    <row s="1637" customFormat="1" customHeight="1" ht="18.75" hidden="1">
      <c r="A177" s="1782"/>
      <c r="B177" s="1782"/>
      <c r="C177" s="371" t="s">
        <v>1310</v>
      </c>
      <c r="D177" s="2464"/>
      <c r="E177" s="2206"/>
      <c r="F177" s="2385"/>
      <c r="G177" s="2429"/>
      <c r="H177" s="1502"/>
      <c r="I177" s="653" t="s">
        <v>1309</v>
      </c>
      <c r="J177" s="573"/>
      <c r="K177" s="1502"/>
      <c r="L177" s="216"/>
      <c r="M177" s="343"/>
      <c r="N177" s="336"/>
      <c r="O177" s="1626"/>
      <c r="P177" s="1626"/>
      <c r="AH177" s="1633">
        <v>0</v>
      </c>
    </row>
    <row s="1637" customFormat="1" customHeight="1" ht="0.75" hidden="1">
      <c r="A178" s="1782"/>
      <c r="B178" s="1782"/>
      <c r="C178" s="371" t="s">
        <v>1317</v>
      </c>
      <c r="D178" s="2464"/>
      <c r="E178" s="2206"/>
      <c r="F178" s="2385"/>
      <c r="G178" s="402"/>
      <c r="H178" s="1502"/>
      <c r="I178" s="653"/>
      <c r="J178" s="573"/>
      <c r="K178" s="1502"/>
      <c r="L178" s="216"/>
      <c r="M178" s="343"/>
      <c r="N178" s="336"/>
      <c r="O178" s="1626"/>
      <c r="P178" s="1626"/>
      <c r="AH178" s="1633">
        <v>0</v>
      </c>
    </row>
    <row s="1637" customFormat="1" customHeight="1" ht="18.75" hidden="1">
      <c r="A179" s="1782" t="s">
        <v>358</v>
      </c>
      <c r="B179" s="1782" t="s">
        <v>359</v>
      </c>
      <c r="C179" s="371"/>
      <c r="D179" s="2464"/>
      <c r="E179" s="2206"/>
      <c r="F179" s="2385" t="str">
        <f>INDEX(PT_DIFFERENTIATION_VTAR,MATCH(A179,PT_DIFFERENTIATION_VTAR_ID,0))</f>
        <v>Плата за подключение (технологическое присоединение) к системе теплоснабжения (индивидуальная)</v>
      </c>
      <c r="G179" s="2429" t="str">
        <f>INDEX(PT_DIFFERENTIATION_NTAR,MATCH(B179,PT_DIFFERENTIATION_NTAR_ID,0))</f>
        <v/>
      </c>
      <c r="H179" s="1991"/>
      <c r="I179" s="1741"/>
      <c r="J179" s="1775"/>
      <c r="K179" s="1780"/>
      <c r="L179" s="1991" t="s">
        <v>459</v>
      </c>
      <c r="M179" s="343"/>
      <c r="N179" s="336"/>
      <c r="O179" s="1626"/>
      <c r="P179" s="1626"/>
      <c r="AH179" s="1633">
        <v>0</v>
      </c>
    </row>
    <row s="1637" customFormat="1" customHeight="1" ht="18.75" hidden="1">
      <c r="A180" s="1782"/>
      <c r="B180" s="1782"/>
      <c r="C180" s="371" t="s">
        <v>1310</v>
      </c>
      <c r="D180" s="2464"/>
      <c r="E180" s="2206"/>
      <c r="F180" s="2385"/>
      <c r="G180" s="2429"/>
      <c r="H180" s="1502"/>
      <c r="I180" s="653" t="s">
        <v>1309</v>
      </c>
      <c r="J180" s="573"/>
      <c r="K180" s="1502"/>
      <c r="L180" s="216"/>
      <c r="M180" s="343"/>
      <c r="N180" s="336"/>
      <c r="O180" s="1626"/>
      <c r="P180" s="1626"/>
      <c r="AH180" s="1633">
        <v>0</v>
      </c>
    </row>
    <row s="1637" customFormat="1" customHeight="1" ht="0.75" hidden="1">
      <c r="A181" s="1782"/>
      <c r="B181" s="1782"/>
      <c r="C181" s="371" t="s">
        <v>1317</v>
      </c>
      <c r="D181" s="2464"/>
      <c r="E181" s="2206"/>
      <c r="F181" s="2385"/>
      <c r="G181" s="402"/>
      <c r="H181" s="1502"/>
      <c r="I181" s="653"/>
      <c r="J181" s="573"/>
      <c r="K181" s="1502"/>
      <c r="L181" s="216"/>
      <c r="M181" s="343"/>
      <c r="N181" s="336"/>
      <c r="O181" s="1626"/>
      <c r="P181" s="1626"/>
      <c r="AH181" s="1633">
        <v>0</v>
      </c>
    </row>
    <row s="1637" customFormat="1" customHeight="1" ht="18.75" hidden="1">
      <c r="A182" s="1782" t="s">
        <v>378</v>
      </c>
      <c r="B182" s="1782" t="s">
        <v>379</v>
      </c>
      <c r="C182" s="371"/>
      <c r="D182" s="2464"/>
      <c r="E182" s="2206"/>
      <c r="F182" s="2385" t="str">
        <f>INDEX(PT_DIFFERENTIATION_VTAR,MATCH(A182,PT_DIFFERENTIATION_VTAR_ID,0))</f>
        <v>Тариф на питьевую воду (питьевое водоснабжение)</v>
      </c>
      <c r="G182" s="2429" t="str">
        <f>INDEX(PT_DIFFERENTIATION_NTAR,MATCH(B182,PT_DIFFERENTIATION_NTAR_ID,0))</f>
        <v/>
      </c>
      <c r="H182" s="1864"/>
      <c r="I182" s="1741"/>
      <c r="J182" s="1775"/>
      <c r="K182" s="1780"/>
      <c r="L182" s="1864" t="s">
        <v>459</v>
      </c>
      <c r="M182" s="343"/>
      <c r="N182" s="336"/>
      <c r="O182" s="1626"/>
      <c r="P182" s="1626"/>
      <c r="AH182" s="1633">
        <v>0</v>
      </c>
    </row>
    <row s="1637" customFormat="1" customHeight="1" ht="18.75" hidden="1">
      <c r="A183" s="1782"/>
      <c r="B183" s="1782"/>
      <c r="C183" s="371" t="s">
        <v>1310</v>
      </c>
      <c r="D183" s="2464"/>
      <c r="E183" s="2206"/>
      <c r="F183" s="2385"/>
      <c r="G183" s="2429"/>
      <c r="H183" s="1502"/>
      <c r="I183" s="653" t="s">
        <v>1309</v>
      </c>
      <c r="J183" s="573"/>
      <c r="K183" s="1502"/>
      <c r="L183" s="216"/>
      <c r="M183" s="343"/>
      <c r="N183" s="336"/>
      <c r="O183" s="1626"/>
      <c r="P183" s="1626"/>
      <c r="AH183" s="1633">
        <v>0</v>
      </c>
    </row>
    <row s="1637" customFormat="1" customHeight="1" ht="0.75" hidden="1">
      <c r="A184" s="1782"/>
      <c r="B184" s="1782"/>
      <c r="C184" s="371" t="s">
        <v>1317</v>
      </c>
      <c r="D184" s="2464"/>
      <c r="E184" s="2206"/>
      <c r="F184" s="2385"/>
      <c r="G184" s="402"/>
      <c r="H184" s="1502"/>
      <c r="I184" s="653"/>
      <c r="J184" s="573"/>
      <c r="K184" s="1502"/>
      <c r="L184" s="216"/>
      <c r="M184" s="343"/>
      <c r="N184" s="336"/>
      <c r="O184" s="1626"/>
      <c r="P184" s="1626"/>
      <c r="AH184" s="1633">
        <v>0</v>
      </c>
    </row>
    <row s="1637" customFormat="1" customHeight="1" ht="18.75" hidden="1">
      <c r="A185" s="1782" t="s">
        <v>383</v>
      </c>
      <c r="B185" s="1782" t="s">
        <v>384</v>
      </c>
      <c r="C185" s="371"/>
      <c r="D185" s="2464"/>
      <c r="E185" s="2206"/>
      <c r="F185" s="2385" t="str">
        <f>INDEX(PT_DIFFERENTIATION_VTAR,MATCH(A185,PT_DIFFERENTIATION_VTAR_ID,0))</f>
        <v>Тариф на техническую воду</v>
      </c>
      <c r="G185" s="2429" t="str">
        <f>INDEX(PT_DIFFERENTIATION_NTAR,MATCH(B185,PT_DIFFERENTIATION_NTAR_ID,0))</f>
        <v/>
      </c>
      <c r="H185" s="1864"/>
      <c r="I185" s="1741"/>
      <c r="J185" s="1775"/>
      <c r="K185" s="1780"/>
      <c r="L185" s="1864" t="s">
        <v>459</v>
      </c>
      <c r="M185" s="343"/>
      <c r="N185" s="336"/>
      <c r="O185" s="1626"/>
      <c r="P185" s="1626"/>
      <c r="AH185" s="1633">
        <v>0</v>
      </c>
    </row>
    <row s="1637" customFormat="1" customHeight="1" ht="18.75" hidden="1">
      <c r="A186" s="1782"/>
      <c r="B186" s="1782"/>
      <c r="C186" s="371" t="s">
        <v>1310</v>
      </c>
      <c r="D186" s="2464"/>
      <c r="E186" s="2206"/>
      <c r="F186" s="2385"/>
      <c r="G186" s="2429"/>
      <c r="H186" s="1502"/>
      <c r="I186" s="653" t="s">
        <v>1309</v>
      </c>
      <c r="J186" s="573"/>
      <c r="K186" s="1502"/>
      <c r="L186" s="216"/>
      <c r="M186" s="343"/>
      <c r="N186" s="336"/>
      <c r="O186" s="1626"/>
      <c r="P186" s="1626"/>
      <c r="AH186" s="1633">
        <v>0</v>
      </c>
    </row>
    <row s="1637" customFormat="1" customHeight="1" ht="0.75" hidden="1">
      <c r="A187" s="1782"/>
      <c r="B187" s="1782"/>
      <c r="C187" s="371" t="s">
        <v>1317</v>
      </c>
      <c r="D187" s="2464"/>
      <c r="E187" s="2206"/>
      <c r="F187" s="2385"/>
      <c r="G187" s="402"/>
      <c r="H187" s="1502"/>
      <c r="I187" s="653"/>
      <c r="J187" s="573"/>
      <c r="K187" s="1502"/>
      <c r="L187" s="216"/>
      <c r="M187" s="343"/>
      <c r="N187" s="336"/>
      <c r="O187" s="1626"/>
      <c r="P187" s="1626"/>
      <c r="AH187" s="1633">
        <v>0</v>
      </c>
    </row>
    <row s="1637" customFormat="1" customHeight="1" ht="18.75" hidden="1">
      <c r="A188" s="1782" t="s">
        <v>388</v>
      </c>
      <c r="B188" s="1782" t="s">
        <v>389</v>
      </c>
      <c r="C188" s="371"/>
      <c r="D188" s="2464"/>
      <c r="E188" s="2206"/>
      <c r="F188" s="2385" t="str">
        <f>INDEX(PT_DIFFERENTIATION_VTAR,MATCH(A188,PT_DIFFERENTIATION_VTAR_ID,0))</f>
        <v>Тариф на транспортировку воды</v>
      </c>
      <c r="G188" s="2429" t="str">
        <f>INDEX(PT_DIFFERENTIATION_NTAR,MATCH(B188,PT_DIFFERENTIATION_NTAR_ID,0))</f>
        <v/>
      </c>
      <c r="H188" s="1864"/>
      <c r="I188" s="1741"/>
      <c r="J188" s="1775"/>
      <c r="K188" s="1780"/>
      <c r="L188" s="1864" t="s">
        <v>459</v>
      </c>
      <c r="M188" s="343"/>
      <c r="N188" s="336"/>
      <c r="O188" s="1626"/>
      <c r="P188" s="1626"/>
      <c r="AH188" s="1633">
        <v>0</v>
      </c>
    </row>
    <row s="1637" customFormat="1" customHeight="1" ht="18.75" hidden="1">
      <c r="A189" s="1782"/>
      <c r="B189" s="1782"/>
      <c r="C189" s="371" t="s">
        <v>1310</v>
      </c>
      <c r="D189" s="2464"/>
      <c r="E189" s="2206"/>
      <c r="F189" s="2385"/>
      <c r="G189" s="2429"/>
      <c r="H189" s="1502"/>
      <c r="I189" s="653" t="s">
        <v>1309</v>
      </c>
      <c r="J189" s="573"/>
      <c r="K189" s="1502"/>
      <c r="L189" s="216"/>
      <c r="M189" s="343"/>
      <c r="N189" s="336"/>
      <c r="O189" s="1626"/>
      <c r="P189" s="1626"/>
      <c r="AH189" s="1633">
        <v>0</v>
      </c>
    </row>
    <row s="1637" customFormat="1" customHeight="1" ht="0.75" hidden="1">
      <c r="A190" s="1782"/>
      <c r="B190" s="1782"/>
      <c r="C190" s="371" t="s">
        <v>1317</v>
      </c>
      <c r="D190" s="2464"/>
      <c r="E190" s="2206"/>
      <c r="F190" s="2385"/>
      <c r="G190" s="402"/>
      <c r="H190" s="1502"/>
      <c r="I190" s="653"/>
      <c r="J190" s="573"/>
      <c r="K190" s="1502"/>
      <c r="L190" s="216"/>
      <c r="M190" s="343"/>
      <c r="N190" s="336"/>
      <c r="O190" s="1626"/>
      <c r="P190" s="1626"/>
      <c r="AH190" s="1633">
        <v>0</v>
      </c>
    </row>
    <row s="1637" customFormat="1" customHeight="1" ht="18.75" hidden="1">
      <c r="A191" s="1782" t="s">
        <v>393</v>
      </c>
      <c r="B191" s="1782" t="s">
        <v>394</v>
      </c>
      <c r="C191" s="371"/>
      <c r="D191" s="2464"/>
      <c r="E191" s="2206"/>
      <c r="F191" s="2385" t="str">
        <f>INDEX(PT_DIFFERENTIATION_VTAR,MATCH(A191,PT_DIFFERENTIATION_VTAR_ID,0))</f>
        <v>Тариф на подвоз воды</v>
      </c>
      <c r="G191" s="2429" t="str">
        <f>INDEX(PT_DIFFERENTIATION_NTAR,MATCH(B191,PT_DIFFERENTIATION_NTAR_ID,0))</f>
        <v/>
      </c>
      <c r="H191" s="1864"/>
      <c r="I191" s="1741"/>
      <c r="J191" s="1775"/>
      <c r="K191" s="1780"/>
      <c r="L191" s="1864" t="s">
        <v>459</v>
      </c>
      <c r="M191" s="343"/>
      <c r="N191" s="336"/>
      <c r="O191" s="1626"/>
      <c r="P191" s="1626"/>
      <c r="AH191" s="1633">
        <v>0</v>
      </c>
    </row>
    <row s="1637" customFormat="1" customHeight="1" ht="18.75" hidden="1">
      <c r="A192" s="1782"/>
      <c r="B192" s="1782"/>
      <c r="C192" s="371" t="s">
        <v>1310</v>
      </c>
      <c r="D192" s="2464"/>
      <c r="E192" s="2206"/>
      <c r="F192" s="2385"/>
      <c r="G192" s="2429"/>
      <c r="H192" s="1502"/>
      <c r="I192" s="653" t="s">
        <v>1309</v>
      </c>
      <c r="J192" s="573"/>
      <c r="K192" s="1502"/>
      <c r="L192" s="216"/>
      <c r="M192" s="343"/>
      <c r="N192" s="336"/>
      <c r="O192" s="1626"/>
      <c r="P192" s="1626"/>
      <c r="AH192" s="1633">
        <v>0</v>
      </c>
    </row>
    <row s="1637" customFormat="1" customHeight="1" ht="0.75" hidden="1">
      <c r="A193" s="1782"/>
      <c r="B193" s="1782"/>
      <c r="C193" s="371" t="s">
        <v>1317</v>
      </c>
      <c r="D193" s="2464"/>
      <c r="E193" s="2206"/>
      <c r="F193" s="2385"/>
      <c r="G193" s="402"/>
      <c r="H193" s="1502"/>
      <c r="I193" s="653"/>
      <c r="J193" s="573"/>
      <c r="K193" s="1502"/>
      <c r="L193" s="216"/>
      <c r="M193" s="343"/>
      <c r="N193" s="336"/>
      <c r="O193" s="1626"/>
      <c r="P193" s="1626"/>
      <c r="AH193" s="1633">
        <v>0</v>
      </c>
    </row>
    <row s="1637" customFormat="1" customHeight="1" ht="18.75" hidden="1">
      <c r="A194" s="1782" t="s">
        <v>398</v>
      </c>
      <c r="B194" s="1782" t="s">
        <v>399</v>
      </c>
      <c r="C194" s="371"/>
      <c r="D194" s="2464"/>
      <c r="E194" s="2206"/>
      <c r="F194" s="2385" t="str">
        <f>INDEX(PT_DIFFERENTIATION_VTAR,MATCH(A194,PT_DIFFERENTIATION_VTAR_ID,0))</f>
        <v>Тариф на подключение (технологическое присоединение) к централизованной системе холодного водоснабжения</v>
      </c>
      <c r="G194" s="2429" t="str">
        <f>INDEX(PT_DIFFERENTIATION_NTAR,MATCH(B194,PT_DIFFERENTIATION_NTAR_ID,0))</f>
        <v/>
      </c>
      <c r="H194" s="1864"/>
      <c r="I194" s="1741"/>
      <c r="J194" s="1775"/>
      <c r="K194" s="1780"/>
      <c r="L194" s="1864" t="s">
        <v>459</v>
      </c>
      <c r="M194" s="343"/>
      <c r="N194" s="336"/>
      <c r="O194" s="1626"/>
      <c r="P194" s="1626"/>
      <c r="AH194" s="1633">
        <v>0</v>
      </c>
    </row>
    <row s="1637" customFormat="1" customHeight="1" ht="18.75" hidden="1">
      <c r="A195" s="1782"/>
      <c r="B195" s="1782"/>
      <c r="C195" s="371" t="s">
        <v>1310</v>
      </c>
      <c r="D195" s="2464"/>
      <c r="E195" s="2206"/>
      <c r="F195" s="2385"/>
      <c r="G195" s="2429"/>
      <c r="H195" s="1502"/>
      <c r="I195" s="653" t="s">
        <v>1309</v>
      </c>
      <c r="J195" s="573"/>
      <c r="K195" s="1502"/>
      <c r="L195" s="216"/>
      <c r="M195" s="343"/>
      <c r="N195" s="336"/>
      <c r="O195" s="1626"/>
      <c r="P195" s="1626"/>
      <c r="AH195" s="1633">
        <v>0</v>
      </c>
    </row>
    <row s="1637" customFormat="1" customHeight="1" ht="0.75" hidden="1">
      <c r="A196" s="1782"/>
      <c r="B196" s="1782"/>
      <c r="C196" s="371" t="s">
        <v>1317</v>
      </c>
      <c r="D196" s="2464"/>
      <c r="E196" s="2206"/>
      <c r="F196" s="2385"/>
      <c r="G196" s="402"/>
      <c r="H196" s="1502"/>
      <c r="I196" s="653"/>
      <c r="J196" s="573"/>
      <c r="K196" s="1502"/>
      <c r="L196" s="216"/>
      <c r="M196" s="343"/>
      <c r="N196" s="336"/>
      <c r="O196" s="1626"/>
      <c r="P196" s="1626"/>
      <c r="AH196" s="1633">
        <v>0</v>
      </c>
    </row>
    <row s="1637" customFormat="1" customHeight="1" ht="18.75" hidden="1">
      <c r="A197" s="1782" t="s">
        <v>403</v>
      </c>
      <c r="B197" s="1782" t="s">
        <v>404</v>
      </c>
      <c r="C197" s="371"/>
      <c r="D197" s="2464"/>
      <c r="E197" s="2206"/>
      <c r="F197" s="2385" t="str">
        <f>INDEX(PT_DIFFERENTIATION_VTAR,MATCH(A197,PT_DIFFERENTIATION_VTAR_ID,0))</f>
        <v>Тариф на горячую воду (горячее водоснабжение)</v>
      </c>
      <c r="G197" s="2429" t="str">
        <f>INDEX(PT_DIFFERENTIATION_NTAR,MATCH(B197,PT_DIFFERENTIATION_NTAR_ID,0))</f>
        <v/>
      </c>
      <c r="H197" s="1864"/>
      <c r="I197" s="1741"/>
      <c r="J197" s="1775"/>
      <c r="K197" s="1780"/>
      <c r="L197" s="1864" t="s">
        <v>459</v>
      </c>
      <c r="M197" s="343"/>
      <c r="N197" s="336"/>
      <c r="O197" s="1626"/>
      <c r="P197" s="1626"/>
      <c r="AH197" s="1633">
        <v>0</v>
      </c>
    </row>
    <row s="1637" customFormat="1" customHeight="1" ht="18.75" hidden="1">
      <c r="A198" s="1782"/>
      <c r="B198" s="1782"/>
      <c r="C198" s="371" t="s">
        <v>1310</v>
      </c>
      <c r="D198" s="2464"/>
      <c r="E198" s="2206"/>
      <c r="F198" s="2385"/>
      <c r="G198" s="2429"/>
      <c r="H198" s="1502"/>
      <c r="I198" s="653" t="s">
        <v>1309</v>
      </c>
      <c r="J198" s="573"/>
      <c r="K198" s="1502"/>
      <c r="L198" s="216"/>
      <c r="M198" s="343"/>
      <c r="N198" s="336"/>
      <c r="O198" s="1626"/>
      <c r="P198" s="1626"/>
      <c r="AH198" s="1633">
        <v>0</v>
      </c>
    </row>
    <row s="1637" customFormat="1" customHeight="1" ht="0.75" hidden="1">
      <c r="A199" s="1782"/>
      <c r="B199" s="1782"/>
      <c r="C199" s="371" t="s">
        <v>1317</v>
      </c>
      <c r="D199" s="2464"/>
      <c r="E199" s="2206"/>
      <c r="F199" s="2385"/>
      <c r="G199" s="402"/>
      <c r="H199" s="1502"/>
      <c r="I199" s="653"/>
      <c r="J199" s="573"/>
      <c r="K199" s="1502"/>
      <c r="L199" s="216"/>
      <c r="M199" s="343"/>
      <c r="N199" s="336"/>
      <c r="O199" s="1626"/>
      <c r="P199" s="1626"/>
      <c r="AH199" s="1633">
        <v>0</v>
      </c>
    </row>
    <row s="1637" customFormat="1" customHeight="1" ht="18.75" hidden="1">
      <c r="A200" s="1782" t="s">
        <v>408</v>
      </c>
      <c r="B200" s="1782" t="s">
        <v>409</v>
      </c>
      <c r="C200" s="371"/>
      <c r="D200" s="2464"/>
      <c r="E200" s="2206"/>
      <c r="F200" s="2385" t="str">
        <f>INDEX(PT_DIFFERENTIATION_VTAR,MATCH(A200,PT_DIFFERENTIATION_VTAR_ID,0))</f>
        <v>Тариф на транспортировку горячей воды</v>
      </c>
      <c r="G200" s="2429" t="str">
        <f>INDEX(PT_DIFFERENTIATION_NTAR,MATCH(B200,PT_DIFFERENTIATION_NTAR_ID,0))</f>
        <v/>
      </c>
      <c r="H200" s="1864"/>
      <c r="I200" s="1741"/>
      <c r="J200" s="1775"/>
      <c r="K200" s="1780"/>
      <c r="L200" s="1864" t="s">
        <v>459</v>
      </c>
      <c r="M200" s="343"/>
      <c r="N200" s="336"/>
      <c r="O200" s="1626"/>
      <c r="P200" s="1626"/>
      <c r="AH200" s="1633">
        <v>0</v>
      </c>
    </row>
    <row s="1637" customFormat="1" customHeight="1" ht="18.75" hidden="1">
      <c r="A201" s="1782"/>
      <c r="B201" s="1782"/>
      <c r="C201" s="371" t="s">
        <v>1310</v>
      </c>
      <c r="D201" s="2464"/>
      <c r="E201" s="2206"/>
      <c r="F201" s="2385"/>
      <c r="G201" s="2429"/>
      <c r="H201" s="1502"/>
      <c r="I201" s="653" t="s">
        <v>1309</v>
      </c>
      <c r="J201" s="573"/>
      <c r="K201" s="1502"/>
      <c r="L201" s="216"/>
      <c r="M201" s="343"/>
      <c r="N201" s="336"/>
      <c r="O201" s="1626"/>
      <c r="P201" s="1626"/>
      <c r="AH201" s="1633">
        <v>0</v>
      </c>
    </row>
    <row s="1637" customFormat="1" customHeight="1" ht="0.75" hidden="1">
      <c r="A202" s="1782"/>
      <c r="B202" s="1782"/>
      <c r="C202" s="371" t="s">
        <v>1317</v>
      </c>
      <c r="D202" s="2464"/>
      <c r="E202" s="2206"/>
      <c r="F202" s="2385"/>
      <c r="G202" s="402"/>
      <c r="H202" s="1502"/>
      <c r="I202" s="653"/>
      <c r="J202" s="573"/>
      <c r="K202" s="1502"/>
      <c r="L202" s="216"/>
      <c r="M202" s="343"/>
      <c r="N202" s="336"/>
      <c r="O202" s="1626"/>
      <c r="P202" s="1626"/>
      <c r="AH202" s="1633">
        <v>0</v>
      </c>
    </row>
    <row s="1637" customFormat="1" customHeight="1" ht="18.75" hidden="1">
      <c r="A203" s="1782" t="s">
        <v>413</v>
      </c>
      <c r="B203" s="1782" t="s">
        <v>414</v>
      </c>
      <c r="C203" s="371"/>
      <c r="D203" s="2464"/>
      <c r="E203" s="2206"/>
      <c r="F203" s="2385" t="str">
        <f>INDEX(PT_DIFFERENTIATION_VTAR,MATCH(A203,PT_DIFFERENTIATION_VTAR_ID,0))</f>
        <v>Тариф на подключение (технологическое присоединение) к централизованной системе горячего водоснабжения</v>
      </c>
      <c r="G203" s="2429" t="str">
        <f>INDEX(PT_DIFFERENTIATION_NTAR,MATCH(B203,PT_DIFFERENTIATION_NTAR_ID,0))</f>
        <v/>
      </c>
      <c r="H203" s="1864"/>
      <c r="I203" s="1741"/>
      <c r="J203" s="1775"/>
      <c r="K203" s="1780"/>
      <c r="L203" s="1864" t="s">
        <v>459</v>
      </c>
      <c r="M203" s="343"/>
      <c r="N203" s="336"/>
      <c r="O203" s="1626"/>
      <c r="P203" s="1626"/>
      <c r="AH203" s="1633">
        <v>0</v>
      </c>
    </row>
    <row s="1637" customFormat="1" customHeight="1" ht="18.75" hidden="1">
      <c r="A204" s="1782"/>
      <c r="B204" s="1782"/>
      <c r="C204" s="371" t="s">
        <v>1310</v>
      </c>
      <c r="D204" s="2464"/>
      <c r="E204" s="2206"/>
      <c r="F204" s="2385"/>
      <c r="G204" s="2429"/>
      <c r="H204" s="1502"/>
      <c r="I204" s="653" t="s">
        <v>1309</v>
      </c>
      <c r="J204" s="573"/>
      <c r="K204" s="1502"/>
      <c r="L204" s="216"/>
      <c r="M204" s="343"/>
      <c r="N204" s="336"/>
      <c r="O204" s="1626"/>
      <c r="P204" s="1626"/>
      <c r="AH204" s="1633">
        <v>0</v>
      </c>
    </row>
    <row s="1637" customFormat="1" customHeight="1" ht="0.75" hidden="1">
      <c r="A205" s="1782"/>
      <c r="B205" s="1782"/>
      <c r="C205" s="371" t="s">
        <v>1317</v>
      </c>
      <c r="D205" s="2464"/>
      <c r="E205" s="2206"/>
      <c r="F205" s="2385"/>
      <c r="G205" s="402"/>
      <c r="H205" s="1502"/>
      <c r="I205" s="653"/>
      <c r="J205" s="573"/>
      <c r="K205" s="1502"/>
      <c r="L205" s="216"/>
      <c r="M205" s="343"/>
      <c r="N205" s="336"/>
      <c r="O205" s="1626"/>
      <c r="P205" s="1626"/>
      <c r="AH205" s="1633">
        <v>0</v>
      </c>
    </row>
    <row s="1637" customFormat="1" customHeight="1" ht="18.75" hidden="1">
      <c r="A206" s="1782" t="s">
        <v>418</v>
      </c>
      <c r="B206" s="1782" t="s">
        <v>419</v>
      </c>
      <c r="C206" s="371"/>
      <c r="D206" s="2464"/>
      <c r="E206" s="2206"/>
      <c r="F206" s="2385" t="str">
        <f>INDEX(PT_DIFFERENTIATION_VTAR,MATCH(A206,PT_DIFFERENTIATION_VTAR_ID,0))</f>
        <v>Тариф на водоотведение</v>
      </c>
      <c r="G206" s="2429" t="str">
        <f>INDEX(PT_DIFFERENTIATION_NTAR,MATCH(B206,PT_DIFFERENTIATION_NTAR_ID,0))</f>
        <v/>
      </c>
      <c r="H206" s="1864"/>
      <c r="I206" s="1741"/>
      <c r="J206" s="1775"/>
      <c r="K206" s="1780"/>
      <c r="L206" s="1864" t="s">
        <v>459</v>
      </c>
      <c r="M206" s="343"/>
      <c r="N206" s="336"/>
      <c r="O206" s="1626"/>
      <c r="P206" s="1626"/>
      <c r="AH206" s="1633">
        <v>0</v>
      </c>
    </row>
    <row s="1637" customFormat="1" customHeight="1" ht="18.75" hidden="1">
      <c r="A207" s="1782"/>
      <c r="B207" s="1782"/>
      <c r="C207" s="371" t="s">
        <v>1310</v>
      </c>
      <c r="D207" s="2464"/>
      <c r="E207" s="2206"/>
      <c r="F207" s="2385"/>
      <c r="G207" s="2429"/>
      <c r="H207" s="1502"/>
      <c r="I207" s="653" t="s">
        <v>1309</v>
      </c>
      <c r="J207" s="573"/>
      <c r="K207" s="1502"/>
      <c r="L207" s="216"/>
      <c r="M207" s="343"/>
      <c r="N207" s="336"/>
      <c r="O207" s="1626"/>
      <c r="P207" s="1626"/>
      <c r="AH207" s="1633">
        <v>0</v>
      </c>
    </row>
    <row s="1637" customFormat="1" customHeight="1" ht="0.75" hidden="1">
      <c r="A208" s="1782"/>
      <c r="B208" s="1782"/>
      <c r="C208" s="371" t="s">
        <v>1317</v>
      </c>
      <c r="D208" s="2464"/>
      <c r="E208" s="2206"/>
      <c r="F208" s="2385"/>
      <c r="G208" s="402"/>
      <c r="H208" s="1502"/>
      <c r="I208" s="653"/>
      <c r="J208" s="573"/>
      <c r="K208" s="1502"/>
      <c r="L208" s="216"/>
      <c r="M208" s="343"/>
      <c r="N208" s="336"/>
      <c r="O208" s="1626"/>
      <c r="P208" s="1626"/>
      <c r="AH208" s="1633">
        <v>0</v>
      </c>
    </row>
    <row s="1637" customFormat="1" customHeight="1" ht="18.75" hidden="1">
      <c r="A209" s="1782" t="s">
        <v>423</v>
      </c>
      <c r="B209" s="1782" t="s">
        <v>424</v>
      </c>
      <c r="C209" s="371"/>
      <c r="D209" s="2464"/>
      <c r="E209" s="2206"/>
      <c r="F209" s="2385" t="str">
        <f>INDEX(PT_DIFFERENTIATION_VTAR,MATCH(A209,PT_DIFFERENTIATION_VTAR_ID,0))</f>
        <v>Тариф на транспортировку сточных вод</v>
      </c>
      <c r="G209" s="2429" t="str">
        <f>INDEX(PT_DIFFERENTIATION_NTAR,MATCH(B209,PT_DIFFERENTIATION_NTAR_ID,0))</f>
        <v/>
      </c>
      <c r="H209" s="1864"/>
      <c r="I209" s="1741"/>
      <c r="J209" s="1775"/>
      <c r="K209" s="1780"/>
      <c r="L209" s="1864" t="s">
        <v>459</v>
      </c>
      <c r="M209" s="343"/>
      <c r="N209" s="336"/>
      <c r="O209" s="1626"/>
      <c r="P209" s="1626"/>
      <c r="AH209" s="1633">
        <v>0</v>
      </c>
    </row>
    <row s="1637" customFormat="1" customHeight="1" ht="18.75" hidden="1">
      <c r="A210" s="1782"/>
      <c r="B210" s="1782"/>
      <c r="C210" s="371" t="s">
        <v>1310</v>
      </c>
      <c r="D210" s="2464"/>
      <c r="E210" s="2206"/>
      <c r="F210" s="2385"/>
      <c r="G210" s="2429"/>
      <c r="H210" s="1502"/>
      <c r="I210" s="653" t="s">
        <v>1309</v>
      </c>
      <c r="J210" s="573"/>
      <c r="K210" s="1502"/>
      <c r="L210" s="216"/>
      <c r="M210" s="343"/>
      <c r="N210" s="336"/>
      <c r="O210" s="1626"/>
      <c r="P210" s="1626"/>
      <c r="AH210" s="1633">
        <v>0</v>
      </c>
    </row>
    <row s="1637" customFormat="1" customHeight="1" ht="0.75" hidden="1">
      <c r="A211" s="1782"/>
      <c r="B211" s="1782"/>
      <c r="C211" s="371" t="s">
        <v>1317</v>
      </c>
      <c r="D211" s="2464"/>
      <c r="E211" s="2206"/>
      <c r="F211" s="2385"/>
      <c r="G211" s="402"/>
      <c r="H211" s="1502"/>
      <c r="I211" s="653"/>
      <c r="J211" s="573"/>
      <c r="K211" s="1502"/>
      <c r="L211" s="216"/>
      <c r="M211" s="343"/>
      <c r="N211" s="336"/>
      <c r="O211" s="1626"/>
      <c r="P211" s="1626"/>
      <c r="AH211" s="1633">
        <v>0</v>
      </c>
    </row>
    <row s="1637" customFormat="1" customHeight="1" ht="18.75" hidden="1">
      <c r="A212" s="1782" t="s">
        <v>428</v>
      </c>
      <c r="B212" s="1782" t="s">
        <v>429</v>
      </c>
      <c r="C212" s="371"/>
      <c r="D212" s="2464"/>
      <c r="E212" s="2206"/>
      <c r="F212" s="2385" t="str">
        <f>INDEX(PT_DIFFERENTIATION_VTAR,MATCH(A212,PT_DIFFERENTIATION_VTAR_ID,0))</f>
        <v>Тариф на подключение (технологическое присоединение) к централизованной системе водоотведения</v>
      </c>
      <c r="G212" s="2429" t="str">
        <f>INDEX(PT_DIFFERENTIATION_NTAR,MATCH(B212,PT_DIFFERENTIATION_NTAR_ID,0))</f>
        <v/>
      </c>
      <c r="H212" s="1864"/>
      <c r="I212" s="1741"/>
      <c r="J212" s="1775"/>
      <c r="K212" s="1780"/>
      <c r="L212" s="1864" t="s">
        <v>459</v>
      </c>
      <c r="M212" s="343"/>
      <c r="N212" s="336"/>
      <c r="O212" s="1626"/>
      <c r="P212" s="1626"/>
      <c r="AH212" s="1633">
        <v>0</v>
      </c>
    </row>
    <row s="1637" customFormat="1" customHeight="1" ht="18.75" hidden="1">
      <c r="A213" s="1782"/>
      <c r="B213" s="1782"/>
      <c r="C213" s="371" t="s">
        <v>1310</v>
      </c>
      <c r="D213" s="2464"/>
      <c r="E213" s="2206"/>
      <c r="F213" s="2385"/>
      <c r="G213" s="2429"/>
      <c r="H213" s="1502"/>
      <c r="I213" s="653" t="s">
        <v>1309</v>
      </c>
      <c r="J213" s="573"/>
      <c r="K213" s="1502"/>
      <c r="L213" s="216"/>
      <c r="M213" s="343"/>
      <c r="N213" s="336"/>
      <c r="O213" s="1626"/>
      <c r="P213" s="1626"/>
      <c r="AH213" s="1633">
        <v>0</v>
      </c>
    </row>
    <row s="1637" customFormat="1" customHeight="1" ht="0.75">
      <c r="A214" s="1782"/>
      <c r="B214" s="1782"/>
      <c r="C214" s="371" t="s">
        <v>1317</v>
      </c>
      <c r="D214" s="2464"/>
      <c r="E214" s="2206"/>
      <c r="F214" s="2385"/>
      <c r="G214" s="402"/>
      <c r="H214" s="1502"/>
      <c r="I214" s="653"/>
      <c r="J214" s="573"/>
      <c r="K214" s="1502"/>
      <c r="L214" s="216"/>
      <c r="M214" s="343"/>
      <c r="N214" s="336"/>
      <c r="O214" s="1626"/>
      <c r="P214" s="1626"/>
      <c r="AH214" s="1633">
        <v>1</v>
      </c>
    </row>
    <row customHeight="1" ht="20.25">
      <c r="A215" s="1782"/>
      <c r="B215" s="1782"/>
      <c r="D215" s="378"/>
      <c r="E215" s="149" t="s">
        <v>95</v>
      </c>
      <c r="F215"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215" s="2462"/>
      <c r="H215" s="2462"/>
      <c r="I215" s="2462"/>
      <c r="J215" s="2462"/>
      <c r="K215" s="2462"/>
      <c r="L215" s="2462"/>
      <c r="M215" s="299"/>
      <c r="N215" s="336"/>
      <c r="AH215" s="376">
        <v>19</v>
      </c>
    </row>
    <row s="1637" customFormat="1" customHeight="1" ht="60.75" hidden="1">
      <c r="A216" s="1782" t="s">
        <v>231</v>
      </c>
      <c r="B216" s="1782" t="s">
        <v>232</v>
      </c>
      <c r="C216" s="371"/>
      <c r="D216" s="2464"/>
      <c r="E216" s="2206"/>
      <c r="F216" s="2385" t="str">
        <f>INDEX(PT_DIFFERENTIATION_VTAR,MATCH(A216,PT_DIFFERENTIATION_VTAR_ID,0))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6" s="2429" t="str">
        <f>INDEX(PT_DIFFERENTIATION_NTAR,MATCH(B216,PT_DIFFERENTIATION_NTAR_ID,0))</f>
        <v/>
      </c>
      <c r="H216" s="1864"/>
      <c r="I216" s="1741"/>
      <c r="J216" s="1775"/>
      <c r="K216" s="1780"/>
      <c r="L216" s="1864" t="s">
        <v>459</v>
      </c>
      <c r="M21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216" s="336"/>
      <c r="O216" s="1626"/>
      <c r="P216" s="1626"/>
      <c r="AH216" s="1633">
        <v>0</v>
      </c>
    </row>
    <row s="1637" customFormat="1" customHeight="1" ht="18.75" hidden="1">
      <c r="A217" s="1782"/>
      <c r="B217" s="1782"/>
      <c r="C217" s="371" t="s">
        <v>1310</v>
      </c>
      <c r="D217" s="2464"/>
      <c r="E217" s="2206"/>
      <c r="F217" s="2385"/>
      <c r="G217" s="2429"/>
      <c r="H217" s="1502"/>
      <c r="I217" s="653" t="s">
        <v>1309</v>
      </c>
      <c r="J217" s="573"/>
      <c r="K217" s="1502"/>
      <c r="L217" s="216"/>
      <c r="M217" s="2172"/>
      <c r="N217" s="336"/>
      <c r="O217" s="1626"/>
      <c r="P217" s="1626"/>
      <c r="AH217" s="1633">
        <v>0</v>
      </c>
    </row>
    <row s="1637" customFormat="1" customHeight="1" ht="0.75" hidden="1">
      <c r="A218" s="1782"/>
      <c r="B218" s="1782"/>
      <c r="C218" s="371" t="s">
        <v>1317</v>
      </c>
      <c r="D218" s="2464"/>
      <c r="E218" s="2206"/>
      <c r="F218" s="2385"/>
      <c r="G218" s="402"/>
      <c r="H218" s="1502"/>
      <c r="I218" s="653"/>
      <c r="J218" s="573"/>
      <c r="K218" s="1502"/>
      <c r="L218" s="216"/>
      <c r="M218" s="2172"/>
      <c r="N218" s="336"/>
      <c r="O218" s="1626"/>
      <c r="P218" s="1626"/>
      <c r="AH218" s="1633">
        <v>0</v>
      </c>
    </row>
    <row s="1637" customFormat="1" customHeight="1" ht="45" hidden="1">
      <c r="A219" s="1782" t="s">
        <v>239</v>
      </c>
      <c r="B219" s="1782" t="s">
        <v>240</v>
      </c>
      <c r="C219" s="371"/>
      <c r="D219" s="2464"/>
      <c r="E219" s="2206"/>
      <c r="F219" s="2385" t="str">
        <f>INDEX(PT_DIFFERENTIATION_VTAR,MATCH(A219,PT_DIFFERENTIATION_VTAR_ID,0))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9" s="2429" t="str">
        <f>INDEX(PT_DIFFERENTIATION_NTAR,MATCH(B219,PT_DIFFERENTIATION_NTAR_ID,0))</f>
        <v>Тариф на тепловую энергию</v>
      </c>
      <c r="H219" s="1864"/>
      <c r="I219" s="1741"/>
      <c r="J219" s="1775"/>
      <c r="K219" s="1780"/>
      <c r="L219" s="1864" t="s">
        <v>459</v>
      </c>
      <c r="M219" s="2173"/>
      <c r="N219" s="336"/>
      <c r="O219" s="1626"/>
      <c r="P219" s="1626"/>
      <c r="AH219" s="1633">
        <v>0</v>
      </c>
    </row>
    <row s="1637" customFormat="1" customHeight="1" ht="18.75" hidden="1">
      <c r="A220" s="1782"/>
      <c r="B220" s="1782"/>
      <c r="C220" s="371" t="s">
        <v>1310</v>
      </c>
      <c r="D220" s="2464"/>
      <c r="E220" s="2206"/>
      <c r="F220" s="2385"/>
      <c r="G220" s="2429"/>
      <c r="H220" s="1502"/>
      <c r="I220" s="653" t="s">
        <v>1309</v>
      </c>
      <c r="J220" s="573"/>
      <c r="K220" s="1502"/>
      <c r="L220" s="216"/>
      <c r="M220" s="1863"/>
      <c r="N220" s="336"/>
      <c r="O220" s="1626"/>
      <c r="P220" s="1626"/>
      <c r="AH220" s="1633">
        <v>0</v>
      </c>
    </row>
    <row s="1637" customFormat="1" customHeight="1" ht="18.75">
      <c r="A221" s="1825" t="s">
        <v>239</v>
      </c>
      <c r="B221" s="1825" t="s">
        <v>247</v>
      </c>
      <c r="C221" s="1689"/>
      <c r="D221" s="346"/>
      <c r="E221" s="1033"/>
      <c r="F221" s="1033"/>
      <c r="G221" s="2429" t="str">
        <f>INDEX(PT_DIFFERENTIATION_NTAR,MATCH(B221,PT_DIFFERENTIATION_NTAR_ID,0))</f>
        <v>Тариф на тепловую энергию</v>
      </c>
      <c r="H221" s="2273"/>
      <c r="I221" s="1741"/>
      <c r="J221" s="1775"/>
      <c r="K221" s="1780"/>
      <c r="L221" s="2273" t="s">
        <v>459</v>
      </c>
      <c r="M221" s="2320"/>
      <c r="N221" s="620"/>
      <c r="O221" s="1626"/>
      <c r="P221" s="1626"/>
      <c r="Q221" s="1637"/>
      <c r="R221" s="1637"/>
      <c r="S221" s="1637"/>
      <c r="T221" s="1637"/>
      <c r="U221" s="1637"/>
      <c r="V221" s="1637"/>
      <c r="W221" s="1637"/>
      <c r="X221" s="1637"/>
      <c r="Y221" s="1637"/>
      <c r="Z221" s="1637"/>
      <c r="AA221" s="1637"/>
      <c r="AB221" s="1637"/>
      <c r="AC221" s="1637"/>
      <c r="AD221" s="1637"/>
      <c r="AE221" s="1637"/>
      <c r="AF221" s="1637"/>
      <c r="AG221" s="1637"/>
      <c r="AH221" s="1637">
        <v>0</v>
      </c>
    </row>
    <row s="1637" customFormat="1" customHeight="1" ht="18.75">
      <c r="A222" s="1825"/>
      <c r="B222" s="1825"/>
      <c r="C222" s="1689" t="s">
        <v>1310</v>
      </c>
      <c r="D222" s="346"/>
      <c r="E222" s="1033"/>
      <c r="F222" s="1033"/>
      <c r="G222" s="2429"/>
      <c r="H222" s="2726"/>
      <c r="I222" s="2763" t="s">
        <v>1309</v>
      </c>
      <c r="J222" s="2728"/>
      <c r="K222" s="2726"/>
      <c r="L222" s="2729"/>
      <c r="M222" s="2320"/>
      <c r="N222" s="620"/>
      <c r="O222" s="1626"/>
      <c r="P222" s="1626"/>
      <c r="Q222" s="1637"/>
      <c r="R222" s="1637"/>
      <c r="S222" s="1637"/>
      <c r="T222" s="1637"/>
      <c r="U222" s="1637"/>
      <c r="V222" s="1637"/>
      <c r="W222" s="1637"/>
      <c r="X222" s="1637"/>
      <c r="Y222" s="1637"/>
      <c r="Z222" s="1637"/>
      <c r="AA222" s="1637"/>
      <c r="AB222" s="1637"/>
      <c r="AC222" s="1637"/>
      <c r="AD222" s="1637"/>
      <c r="AE222" s="1637"/>
      <c r="AF222" s="1637"/>
      <c r="AG222" s="1637"/>
      <c r="AH222" s="1637">
        <v>0</v>
      </c>
    </row>
    <row s="1637" customFormat="1" customHeight="1" ht="18.75">
      <c r="A223" s="1825" t="s">
        <v>239</v>
      </c>
      <c r="B223" s="1825" t="s">
        <v>251</v>
      </c>
      <c r="C223" s="1689"/>
      <c r="D223" s="346"/>
      <c r="E223" s="1033"/>
      <c r="F223" s="1033"/>
      <c r="G223" s="2429" t="str">
        <f>INDEX(PT_DIFFERENTIATION_NTAR,MATCH(B223,PT_DIFFERENTIATION_NTAR_ID,0))</f>
        <v>Тариф на тепловую энергию</v>
      </c>
      <c r="H223" s="2273"/>
      <c r="I223" s="1741"/>
      <c r="J223" s="1775"/>
      <c r="K223" s="1780"/>
      <c r="L223" s="2273" t="s">
        <v>459</v>
      </c>
      <c r="M223" s="2320"/>
      <c r="N223" s="620"/>
      <c r="O223" s="1626"/>
      <c r="P223" s="1626"/>
      <c r="Q223" s="1637"/>
      <c r="R223" s="1637"/>
      <c r="S223" s="1637"/>
      <c r="T223" s="1637"/>
      <c r="U223" s="1637"/>
      <c r="V223" s="1637"/>
      <c r="W223" s="1637"/>
      <c r="X223" s="1637"/>
      <c r="Y223" s="1637"/>
      <c r="Z223" s="1637"/>
      <c r="AA223" s="1637"/>
      <c r="AB223" s="1637"/>
      <c r="AC223" s="1637"/>
      <c r="AD223" s="1637"/>
      <c r="AE223" s="1637"/>
      <c r="AF223" s="1637"/>
      <c r="AG223" s="1637"/>
      <c r="AH223" s="1637">
        <v>0</v>
      </c>
    </row>
    <row s="1637" customFormat="1" customHeight="1" ht="18.75">
      <c r="A224" s="1825"/>
      <c r="B224" s="1825"/>
      <c r="C224" s="1689" t="s">
        <v>1310</v>
      </c>
      <c r="D224" s="346"/>
      <c r="E224" s="1033"/>
      <c r="F224" s="1033"/>
      <c r="G224" s="2429"/>
      <c r="H224" s="2726"/>
      <c r="I224" s="2764" t="s">
        <v>1309</v>
      </c>
      <c r="J224" s="2728"/>
      <c r="K224" s="2726"/>
      <c r="L224" s="2729"/>
      <c r="M224" s="2320"/>
      <c r="N224" s="620"/>
      <c r="O224" s="1626"/>
      <c r="P224" s="1626"/>
      <c r="Q224" s="1637"/>
      <c r="R224" s="1637"/>
      <c r="S224" s="1637"/>
      <c r="T224" s="1637"/>
      <c r="U224" s="1637"/>
      <c r="V224" s="1637"/>
      <c r="W224" s="1637"/>
      <c r="X224" s="1637"/>
      <c r="Y224" s="1637"/>
      <c r="Z224" s="1637"/>
      <c r="AA224" s="1637"/>
      <c r="AB224" s="1637"/>
      <c r="AC224" s="1637"/>
      <c r="AD224" s="1637"/>
      <c r="AE224" s="1637"/>
      <c r="AF224" s="1637"/>
      <c r="AG224" s="1637"/>
      <c r="AH224" s="1637">
        <v>0</v>
      </c>
    </row>
    <row s="1637" customFormat="1" customHeight="1" ht="18.75">
      <c r="A225" s="1825" t="s">
        <v>239</v>
      </c>
      <c r="B225" s="1825" t="s">
        <v>255</v>
      </c>
      <c r="C225" s="1689"/>
      <c r="D225" s="346"/>
      <c r="E225" s="1033"/>
      <c r="F225" s="1033"/>
      <c r="G225" s="2429" t="str">
        <f>INDEX(PT_DIFFERENTIATION_NTAR,MATCH(B225,PT_DIFFERENTIATION_NTAR_ID,0))</f>
        <v>Тариф на тепловую энергию</v>
      </c>
      <c r="H225" s="2273"/>
      <c r="I225" s="1741"/>
      <c r="J225" s="1775"/>
      <c r="K225" s="1780"/>
      <c r="L225" s="2273" t="s">
        <v>459</v>
      </c>
      <c r="M225" s="2320"/>
      <c r="N225" s="620"/>
      <c r="O225" s="1626"/>
      <c r="P225" s="1626"/>
      <c r="Q225" s="1637"/>
      <c r="R225" s="1637"/>
      <c r="S225" s="1637"/>
      <c r="T225" s="1637"/>
      <c r="U225" s="1637"/>
      <c r="V225" s="1637"/>
      <c r="W225" s="1637"/>
      <c r="X225" s="1637"/>
      <c r="Y225" s="1637"/>
      <c r="Z225" s="1637"/>
      <c r="AA225" s="1637"/>
      <c r="AB225" s="1637"/>
      <c r="AC225" s="1637"/>
      <c r="AD225" s="1637"/>
      <c r="AE225" s="1637"/>
      <c r="AF225" s="1637"/>
      <c r="AG225" s="1637"/>
      <c r="AH225" s="1637">
        <v>0</v>
      </c>
    </row>
    <row s="1637" customFormat="1" customHeight="1" ht="18.75">
      <c r="A226" s="1825"/>
      <c r="B226" s="1825"/>
      <c r="C226" s="1689" t="s">
        <v>1310</v>
      </c>
      <c r="D226" s="346"/>
      <c r="E226" s="1033"/>
      <c r="F226" s="1033"/>
      <c r="G226" s="2429"/>
      <c r="H226" s="2726"/>
      <c r="I226" s="2765" t="s">
        <v>1309</v>
      </c>
      <c r="J226" s="2728"/>
      <c r="K226" s="2726"/>
      <c r="L226" s="2729"/>
      <c r="M226" s="2320"/>
      <c r="N226" s="620"/>
      <c r="O226" s="1626"/>
      <c r="P226" s="1626"/>
      <c r="Q226" s="1637"/>
      <c r="R226" s="1637"/>
      <c r="S226" s="1637"/>
      <c r="T226" s="1637"/>
      <c r="U226" s="1637"/>
      <c r="V226" s="1637"/>
      <c r="W226" s="1637"/>
      <c r="X226" s="1637"/>
      <c r="Y226" s="1637"/>
      <c r="Z226" s="1637"/>
      <c r="AA226" s="1637"/>
      <c r="AB226" s="1637"/>
      <c r="AC226" s="1637"/>
      <c r="AD226" s="1637"/>
      <c r="AE226" s="1637"/>
      <c r="AF226" s="1637"/>
      <c r="AG226" s="1637"/>
      <c r="AH226" s="1637">
        <v>0</v>
      </c>
    </row>
    <row s="1637" customFormat="1" customHeight="1" ht="18.75">
      <c r="A227" s="1825" t="s">
        <v>239</v>
      </c>
      <c r="B227" s="1825" t="s">
        <v>259</v>
      </c>
      <c r="C227" s="1689"/>
      <c r="D227" s="346"/>
      <c r="E227" s="1033"/>
      <c r="F227" s="1033"/>
      <c r="G227" s="2429" t="str">
        <f>INDEX(PT_DIFFERENTIATION_NTAR,MATCH(B227,PT_DIFFERENTIATION_NTAR_ID,0))</f>
        <v>Тариф на тепловую энергию</v>
      </c>
      <c r="H227" s="2273"/>
      <c r="I227" s="1741"/>
      <c r="J227" s="1775"/>
      <c r="K227" s="1780"/>
      <c r="L227" s="2273" t="s">
        <v>459</v>
      </c>
      <c r="M227" s="2320"/>
      <c r="N227" s="620"/>
      <c r="O227" s="1626"/>
      <c r="P227" s="1626"/>
      <c r="Q227" s="1637"/>
      <c r="R227" s="1637"/>
      <c r="S227" s="1637"/>
      <c r="T227" s="1637"/>
      <c r="U227" s="1637"/>
      <c r="V227" s="1637"/>
      <c r="W227" s="1637"/>
      <c r="X227" s="1637"/>
      <c r="Y227" s="1637"/>
      <c r="Z227" s="1637"/>
      <c r="AA227" s="1637"/>
      <c r="AB227" s="1637"/>
      <c r="AC227" s="1637"/>
      <c r="AD227" s="1637"/>
      <c r="AE227" s="1637"/>
      <c r="AF227" s="1637"/>
      <c r="AG227" s="1637"/>
      <c r="AH227" s="1637">
        <v>0</v>
      </c>
    </row>
    <row s="1637" customFormat="1" customHeight="1" ht="18.75">
      <c r="A228" s="1825"/>
      <c r="B228" s="1825"/>
      <c r="C228" s="1689" t="s">
        <v>1310</v>
      </c>
      <c r="D228" s="346"/>
      <c r="E228" s="1033"/>
      <c r="F228" s="1033"/>
      <c r="G228" s="2429"/>
      <c r="H228" s="2726"/>
      <c r="I228" s="2766" t="s">
        <v>1309</v>
      </c>
      <c r="J228" s="2728"/>
      <c r="K228" s="2726"/>
      <c r="L228" s="2729"/>
      <c r="M228" s="2320"/>
      <c r="N228" s="620"/>
      <c r="O228" s="1626"/>
      <c r="P228" s="1626"/>
      <c r="Q228" s="1637"/>
      <c r="R228" s="1637"/>
      <c r="S228" s="1637"/>
      <c r="T228" s="1637"/>
      <c r="U228" s="1637"/>
      <c r="V228" s="1637"/>
      <c r="W228" s="1637"/>
      <c r="X228" s="1637"/>
      <c r="Y228" s="1637"/>
      <c r="Z228" s="1637"/>
      <c r="AA228" s="1637"/>
      <c r="AB228" s="1637"/>
      <c r="AC228" s="1637"/>
      <c r="AD228" s="1637"/>
      <c r="AE228" s="1637"/>
      <c r="AF228" s="1637"/>
      <c r="AG228" s="1637"/>
      <c r="AH228" s="1637">
        <v>0</v>
      </c>
    </row>
    <row s="1637" customFormat="1" customHeight="1" ht="18.75">
      <c r="A229" s="1825" t="s">
        <v>239</v>
      </c>
      <c r="B229" s="1825" t="s">
        <v>263</v>
      </c>
      <c r="C229" s="1689"/>
      <c r="D229" s="346"/>
      <c r="E229" s="1033"/>
      <c r="F229" s="1033"/>
      <c r="G229" s="2429" t="str">
        <f>INDEX(PT_DIFFERENTIATION_NTAR,MATCH(B229,PT_DIFFERENTIATION_NTAR_ID,0))</f>
        <v>Тариф на тепловую энергию</v>
      </c>
      <c r="H229" s="2273"/>
      <c r="I229" s="1741"/>
      <c r="J229" s="1775"/>
      <c r="K229" s="1780"/>
      <c r="L229" s="2273" t="s">
        <v>459</v>
      </c>
      <c r="M229" s="2320"/>
      <c r="N229" s="620"/>
      <c r="O229" s="1626"/>
      <c r="P229" s="1626"/>
      <c r="Q229" s="1637"/>
      <c r="R229" s="1637"/>
      <c r="S229" s="1637"/>
      <c r="T229" s="1637"/>
      <c r="U229" s="1637"/>
      <c r="V229" s="1637"/>
      <c r="W229" s="1637"/>
      <c r="X229" s="1637"/>
      <c r="Y229" s="1637"/>
      <c r="Z229" s="1637"/>
      <c r="AA229" s="1637"/>
      <c r="AB229" s="1637"/>
      <c r="AC229" s="1637"/>
      <c r="AD229" s="1637"/>
      <c r="AE229" s="1637"/>
      <c r="AF229" s="1637"/>
      <c r="AG229" s="1637"/>
      <c r="AH229" s="1637">
        <v>0</v>
      </c>
    </row>
    <row s="1637" customFormat="1" customHeight="1" ht="18.75">
      <c r="A230" s="1825"/>
      <c r="B230" s="1825"/>
      <c r="C230" s="1689" t="s">
        <v>1310</v>
      </c>
      <c r="D230" s="346"/>
      <c r="E230" s="1033"/>
      <c r="F230" s="1033"/>
      <c r="G230" s="2429"/>
      <c r="H230" s="2726"/>
      <c r="I230" s="2767" t="s">
        <v>1309</v>
      </c>
      <c r="J230" s="2728"/>
      <c r="K230" s="2726"/>
      <c r="L230" s="2729"/>
      <c r="M230" s="2320"/>
      <c r="N230" s="620"/>
      <c r="O230" s="1626"/>
      <c r="P230" s="1626"/>
      <c r="Q230" s="1637"/>
      <c r="R230" s="1637"/>
      <c r="S230" s="1637"/>
      <c r="T230" s="1637"/>
      <c r="U230" s="1637"/>
      <c r="V230" s="1637"/>
      <c r="W230" s="1637"/>
      <c r="X230" s="1637"/>
      <c r="Y230" s="1637"/>
      <c r="Z230" s="1637"/>
      <c r="AA230" s="1637"/>
      <c r="AB230" s="1637"/>
      <c r="AC230" s="1637"/>
      <c r="AD230" s="1637"/>
      <c r="AE230" s="1637"/>
      <c r="AF230" s="1637"/>
      <c r="AG230" s="1637"/>
      <c r="AH230" s="1637">
        <v>0</v>
      </c>
    </row>
    <row s="1637" customFormat="1" customHeight="1" ht="18.75">
      <c r="A231" s="1825" t="s">
        <v>239</v>
      </c>
      <c r="B231" s="1825" t="s">
        <v>267</v>
      </c>
      <c r="C231" s="1689"/>
      <c r="D231" s="346"/>
      <c r="E231" s="1033"/>
      <c r="F231" s="1033"/>
      <c r="G231" s="2429" t="str">
        <f>INDEX(PT_DIFFERENTIATION_NTAR,MATCH(B231,PT_DIFFERENTIATION_NTAR_ID,0))</f>
        <v>Тариф на тепловую энергию</v>
      </c>
      <c r="H231" s="2273"/>
      <c r="I231" s="1741"/>
      <c r="J231" s="1775"/>
      <c r="K231" s="1780"/>
      <c r="L231" s="2273" t="s">
        <v>459</v>
      </c>
      <c r="M231" s="2320"/>
      <c r="N231" s="620"/>
      <c r="O231" s="1626"/>
      <c r="P231" s="1626"/>
      <c r="Q231" s="1637"/>
      <c r="R231" s="1637"/>
      <c r="S231" s="1637"/>
      <c r="T231" s="1637"/>
      <c r="U231" s="1637"/>
      <c r="V231" s="1637"/>
      <c r="W231" s="1637"/>
      <c r="X231" s="1637"/>
      <c r="Y231" s="1637"/>
      <c r="Z231" s="1637"/>
      <c r="AA231" s="1637"/>
      <c r="AB231" s="1637"/>
      <c r="AC231" s="1637"/>
      <c r="AD231" s="1637"/>
      <c r="AE231" s="1637"/>
      <c r="AF231" s="1637"/>
      <c r="AG231" s="1637"/>
      <c r="AH231" s="1637">
        <v>0</v>
      </c>
    </row>
    <row s="1637" customFormat="1" customHeight="1" ht="18.75">
      <c r="A232" s="1825"/>
      <c r="B232" s="1825"/>
      <c r="C232" s="1689" t="s">
        <v>1310</v>
      </c>
      <c r="D232" s="346"/>
      <c r="E232" s="1033"/>
      <c r="F232" s="1033"/>
      <c r="G232" s="2429"/>
      <c r="H232" s="2726"/>
      <c r="I232" s="2768" t="s">
        <v>1309</v>
      </c>
      <c r="J232" s="2728"/>
      <c r="K232" s="2726"/>
      <c r="L232" s="2729"/>
      <c r="M232" s="2320"/>
      <c r="N232" s="620"/>
      <c r="O232" s="1626"/>
      <c r="P232" s="1626"/>
      <c r="Q232" s="1637"/>
      <c r="R232" s="1637"/>
      <c r="S232" s="1637"/>
      <c r="T232" s="1637"/>
      <c r="U232" s="1637"/>
      <c r="V232" s="1637"/>
      <c r="W232" s="1637"/>
      <c r="X232" s="1637"/>
      <c r="Y232" s="1637"/>
      <c r="Z232" s="1637"/>
      <c r="AA232" s="1637"/>
      <c r="AB232" s="1637"/>
      <c r="AC232" s="1637"/>
      <c r="AD232" s="1637"/>
      <c r="AE232" s="1637"/>
      <c r="AF232" s="1637"/>
      <c r="AG232" s="1637"/>
      <c r="AH232" s="1637">
        <v>0</v>
      </c>
    </row>
    <row s="1637" customFormat="1" customHeight="1" ht="18.75">
      <c r="A233" s="1825" t="s">
        <v>239</v>
      </c>
      <c r="B233" s="1825" t="s">
        <v>271</v>
      </c>
      <c r="C233" s="1689"/>
      <c r="D233" s="346"/>
      <c r="E233" s="1033"/>
      <c r="F233" s="1033"/>
      <c r="G233" s="2429" t="str">
        <f>INDEX(PT_DIFFERENTIATION_NTAR,MATCH(B233,PT_DIFFERENTIATION_NTAR_ID,0))</f>
        <v>Тариф на тепловую энергию</v>
      </c>
      <c r="H233" s="2273"/>
      <c r="I233" s="1741"/>
      <c r="J233" s="1775"/>
      <c r="K233" s="1780"/>
      <c r="L233" s="2273" t="s">
        <v>459</v>
      </c>
      <c r="M233" s="2320"/>
      <c r="N233" s="620"/>
      <c r="O233" s="1626"/>
      <c r="P233" s="1626"/>
      <c r="Q233" s="1637"/>
      <c r="R233" s="1637"/>
      <c r="S233" s="1637"/>
      <c r="T233" s="1637"/>
      <c r="U233" s="1637"/>
      <c r="V233" s="1637"/>
      <c r="W233" s="1637"/>
      <c r="X233" s="1637"/>
      <c r="Y233" s="1637"/>
      <c r="Z233" s="1637"/>
      <c r="AA233" s="1637"/>
      <c r="AB233" s="1637"/>
      <c r="AC233" s="1637"/>
      <c r="AD233" s="1637"/>
      <c r="AE233" s="1637"/>
      <c r="AF233" s="1637"/>
      <c r="AG233" s="1637"/>
      <c r="AH233" s="1637">
        <v>0</v>
      </c>
    </row>
    <row s="1637" customFormat="1" customHeight="1" ht="18.75">
      <c r="A234" s="1825"/>
      <c r="B234" s="1825"/>
      <c r="C234" s="1689" t="s">
        <v>1310</v>
      </c>
      <c r="D234" s="346"/>
      <c r="E234" s="1033"/>
      <c r="F234" s="1033"/>
      <c r="G234" s="2429"/>
      <c r="H234" s="2726"/>
      <c r="I234" s="2769" t="s">
        <v>1309</v>
      </c>
      <c r="J234" s="2728"/>
      <c r="K234" s="2726"/>
      <c r="L234" s="2729"/>
      <c r="M234" s="2320"/>
      <c r="N234" s="620"/>
      <c r="O234" s="1626"/>
      <c r="P234" s="1626"/>
      <c r="Q234" s="1637"/>
      <c r="R234" s="1637"/>
      <c r="S234" s="1637"/>
      <c r="T234" s="1637"/>
      <c r="U234" s="1637"/>
      <c r="V234" s="1637"/>
      <c r="W234" s="1637"/>
      <c r="X234" s="1637"/>
      <c r="Y234" s="1637"/>
      <c r="Z234" s="1637"/>
      <c r="AA234" s="1637"/>
      <c r="AB234" s="1637"/>
      <c r="AC234" s="1637"/>
      <c r="AD234" s="1637"/>
      <c r="AE234" s="1637"/>
      <c r="AF234" s="1637"/>
      <c r="AG234" s="1637"/>
      <c r="AH234" s="1637">
        <v>0</v>
      </c>
    </row>
    <row s="1637" customFormat="1" customHeight="1" ht="18.75">
      <c r="A235" s="1825" t="s">
        <v>239</v>
      </c>
      <c r="B235" s="1825" t="s">
        <v>275</v>
      </c>
      <c r="C235" s="1689"/>
      <c r="D235" s="346"/>
      <c r="E235" s="1033"/>
      <c r="F235" s="1033"/>
      <c r="G235" s="2429" t="str">
        <f>INDEX(PT_DIFFERENTIATION_NTAR,MATCH(B235,PT_DIFFERENTIATION_NTAR_ID,0))</f>
        <v>Тариф на тепловую энергию</v>
      </c>
      <c r="H235" s="2273"/>
      <c r="I235" s="1741"/>
      <c r="J235" s="1775"/>
      <c r="K235" s="1780"/>
      <c r="L235" s="2273" t="s">
        <v>459</v>
      </c>
      <c r="M235" s="2320"/>
      <c r="N235" s="620"/>
      <c r="O235" s="1626"/>
      <c r="P235" s="1626"/>
      <c r="Q235" s="1637"/>
      <c r="R235" s="1637"/>
      <c r="S235" s="1637"/>
      <c r="T235" s="1637"/>
      <c r="U235" s="1637"/>
      <c r="V235" s="1637"/>
      <c r="W235" s="1637"/>
      <c r="X235" s="1637"/>
      <c r="Y235" s="1637"/>
      <c r="Z235" s="1637"/>
      <c r="AA235" s="1637"/>
      <c r="AB235" s="1637"/>
      <c r="AC235" s="1637"/>
      <c r="AD235" s="1637"/>
      <c r="AE235" s="1637"/>
      <c r="AF235" s="1637"/>
      <c r="AG235" s="1637"/>
      <c r="AH235" s="1637">
        <v>0</v>
      </c>
    </row>
    <row s="1637" customFormat="1" customHeight="1" ht="18.75">
      <c r="A236" s="1825"/>
      <c r="B236" s="1825"/>
      <c r="C236" s="1689" t="s">
        <v>1310</v>
      </c>
      <c r="D236" s="346"/>
      <c r="E236" s="1033"/>
      <c r="F236" s="1033"/>
      <c r="G236" s="2429"/>
      <c r="H236" s="2726"/>
      <c r="I236" s="2770" t="s">
        <v>1309</v>
      </c>
      <c r="J236" s="2728"/>
      <c r="K236" s="2726"/>
      <c r="L236" s="2729"/>
      <c r="M236" s="2320"/>
      <c r="N236" s="620"/>
      <c r="O236" s="1626"/>
      <c r="P236" s="1626"/>
      <c r="Q236" s="1637"/>
      <c r="R236" s="1637"/>
      <c r="S236" s="1637"/>
      <c r="T236" s="1637"/>
      <c r="U236" s="1637"/>
      <c r="V236" s="1637"/>
      <c r="W236" s="1637"/>
      <c r="X236" s="1637"/>
      <c r="Y236" s="1637"/>
      <c r="Z236" s="1637"/>
      <c r="AA236" s="1637"/>
      <c r="AB236" s="1637"/>
      <c r="AC236" s="1637"/>
      <c r="AD236" s="1637"/>
      <c r="AE236" s="1637"/>
      <c r="AF236" s="1637"/>
      <c r="AG236" s="1637"/>
      <c r="AH236" s="1637">
        <v>0</v>
      </c>
    </row>
    <row s="1637" customFormat="1" customHeight="1" ht="18.75">
      <c r="A237" s="1825" t="s">
        <v>239</v>
      </c>
      <c r="B237" s="1825" t="s">
        <v>279</v>
      </c>
      <c r="C237" s="1689"/>
      <c r="D237" s="346"/>
      <c r="E237" s="1033"/>
      <c r="F237" s="1033"/>
      <c r="G237" s="2429" t="str">
        <f>INDEX(PT_DIFFERENTIATION_NTAR,MATCH(B237,PT_DIFFERENTIATION_NTAR_ID,0))</f>
        <v>Тариф на тепловую энергию</v>
      </c>
      <c r="H237" s="2273"/>
      <c r="I237" s="1741"/>
      <c r="J237" s="1775"/>
      <c r="K237" s="1780"/>
      <c r="L237" s="2273" t="s">
        <v>459</v>
      </c>
      <c r="M237" s="2320"/>
      <c r="N237" s="620"/>
      <c r="O237" s="1626"/>
      <c r="P237" s="1626"/>
      <c r="Q237" s="1637"/>
      <c r="R237" s="1637"/>
      <c r="S237" s="1637"/>
      <c r="T237" s="1637"/>
      <c r="U237" s="1637"/>
      <c r="V237" s="1637"/>
      <c r="W237" s="1637"/>
      <c r="X237" s="1637"/>
      <c r="Y237" s="1637"/>
      <c r="Z237" s="1637"/>
      <c r="AA237" s="1637"/>
      <c r="AB237" s="1637"/>
      <c r="AC237" s="1637"/>
      <c r="AD237" s="1637"/>
      <c r="AE237" s="1637"/>
      <c r="AF237" s="1637"/>
      <c r="AG237" s="1637"/>
      <c r="AH237" s="1637">
        <v>0</v>
      </c>
    </row>
    <row s="1637" customFormat="1" customHeight="1" ht="18.75">
      <c r="A238" s="1825"/>
      <c r="B238" s="1825"/>
      <c r="C238" s="1689" t="s">
        <v>1310</v>
      </c>
      <c r="D238" s="346"/>
      <c r="E238" s="1033"/>
      <c r="F238" s="1033"/>
      <c r="G238" s="2429"/>
      <c r="H238" s="2726"/>
      <c r="I238" s="2771" t="s">
        <v>1309</v>
      </c>
      <c r="J238" s="2728"/>
      <c r="K238" s="2726"/>
      <c r="L238" s="2729"/>
      <c r="M238" s="2320"/>
      <c r="N238" s="620"/>
      <c r="O238" s="1626"/>
      <c r="P238" s="1626"/>
      <c r="Q238" s="1637"/>
      <c r="R238" s="1637"/>
      <c r="S238" s="1637"/>
      <c r="T238" s="1637"/>
      <c r="U238" s="1637"/>
      <c r="V238" s="1637"/>
      <c r="W238" s="1637"/>
      <c r="X238" s="1637"/>
      <c r="Y238" s="1637"/>
      <c r="Z238" s="1637"/>
      <c r="AA238" s="1637"/>
      <c r="AB238" s="1637"/>
      <c r="AC238" s="1637"/>
      <c r="AD238" s="1637"/>
      <c r="AE238" s="1637"/>
      <c r="AF238" s="1637"/>
      <c r="AG238" s="1637"/>
      <c r="AH238" s="1637">
        <v>0</v>
      </c>
    </row>
    <row s="1637" customFormat="1" customHeight="1" ht="18.75">
      <c r="A239" s="1825" t="s">
        <v>239</v>
      </c>
      <c r="B239" s="1825" t="s">
        <v>283</v>
      </c>
      <c r="C239" s="1689"/>
      <c r="D239" s="346"/>
      <c r="E239" s="1033"/>
      <c r="F239" s="1033"/>
      <c r="G239" s="2429" t="str">
        <f>INDEX(PT_DIFFERENTIATION_NTAR,MATCH(B239,PT_DIFFERENTIATION_NTAR_ID,0))</f>
        <v>Тариф на тепловую энергию</v>
      </c>
      <c r="H239" s="2273"/>
      <c r="I239" s="1741"/>
      <c r="J239" s="1775"/>
      <c r="K239" s="1780"/>
      <c r="L239" s="2273" t="s">
        <v>459</v>
      </c>
      <c r="M239" s="2320"/>
      <c r="N239" s="620"/>
      <c r="O239" s="1626"/>
      <c r="P239" s="1626"/>
      <c r="Q239" s="1637"/>
      <c r="R239" s="1637"/>
      <c r="S239" s="1637"/>
      <c r="T239" s="1637"/>
      <c r="U239" s="1637"/>
      <c r="V239" s="1637"/>
      <c r="W239" s="1637"/>
      <c r="X239" s="1637"/>
      <c r="Y239" s="1637"/>
      <c r="Z239" s="1637"/>
      <c r="AA239" s="1637"/>
      <c r="AB239" s="1637"/>
      <c r="AC239" s="1637"/>
      <c r="AD239" s="1637"/>
      <c r="AE239" s="1637"/>
      <c r="AF239" s="1637"/>
      <c r="AG239" s="1637"/>
      <c r="AH239" s="1637">
        <v>0</v>
      </c>
    </row>
    <row s="1637" customFormat="1" customHeight="1" ht="18.75">
      <c r="A240" s="1825"/>
      <c r="B240" s="1825"/>
      <c r="C240" s="1689" t="s">
        <v>1310</v>
      </c>
      <c r="D240" s="346"/>
      <c r="E240" s="1033"/>
      <c r="F240" s="1033"/>
      <c r="G240" s="2429"/>
      <c r="H240" s="2726"/>
      <c r="I240" s="2772" t="s">
        <v>1309</v>
      </c>
      <c r="J240" s="2728"/>
      <c r="K240" s="2726"/>
      <c r="L240" s="2729"/>
      <c r="M240" s="2320"/>
      <c r="N240" s="620"/>
      <c r="O240" s="1626"/>
      <c r="P240" s="1626"/>
      <c r="Q240" s="1637"/>
      <c r="R240" s="1637"/>
      <c r="S240" s="1637"/>
      <c r="T240" s="1637"/>
      <c r="U240" s="1637"/>
      <c r="V240" s="1637"/>
      <c r="W240" s="1637"/>
      <c r="X240" s="1637"/>
      <c r="Y240" s="1637"/>
      <c r="Z240" s="1637"/>
      <c r="AA240" s="1637"/>
      <c r="AB240" s="1637"/>
      <c r="AC240" s="1637"/>
      <c r="AD240" s="1637"/>
      <c r="AE240" s="1637"/>
      <c r="AF240" s="1637"/>
      <c r="AG240" s="1637"/>
      <c r="AH240" s="1637">
        <v>0</v>
      </c>
    </row>
    <row s="1637" customFormat="1" customHeight="1" ht="18.75">
      <c r="A241" s="1825" t="s">
        <v>239</v>
      </c>
      <c r="B241" s="1825" t="s">
        <v>287</v>
      </c>
      <c r="C241" s="1689"/>
      <c r="D241" s="346"/>
      <c r="E241" s="1033"/>
      <c r="F241" s="1033"/>
      <c r="G241" s="2429" t="str">
        <f>INDEX(PT_DIFFERENTIATION_NTAR,MATCH(B241,PT_DIFFERENTIATION_NTAR_ID,0))</f>
        <v>Тариф на тепловую энергию</v>
      </c>
      <c r="H241" s="2273"/>
      <c r="I241" s="1741"/>
      <c r="J241" s="1775"/>
      <c r="K241" s="1780"/>
      <c r="L241" s="2273" t="s">
        <v>459</v>
      </c>
      <c r="M241" s="2320"/>
      <c r="N241" s="620"/>
      <c r="O241" s="1626"/>
      <c r="P241" s="1626"/>
      <c r="Q241" s="1637"/>
      <c r="R241" s="1637"/>
      <c r="S241" s="1637"/>
      <c r="T241" s="1637"/>
      <c r="U241" s="1637"/>
      <c r="V241" s="1637"/>
      <c r="W241" s="1637"/>
      <c r="X241" s="1637"/>
      <c r="Y241" s="1637"/>
      <c r="Z241" s="1637"/>
      <c r="AA241" s="1637"/>
      <c r="AB241" s="1637"/>
      <c r="AC241" s="1637"/>
      <c r="AD241" s="1637"/>
      <c r="AE241" s="1637"/>
      <c r="AF241" s="1637"/>
      <c r="AG241" s="1637"/>
      <c r="AH241" s="1637">
        <v>0</v>
      </c>
    </row>
    <row s="1637" customFormat="1" customHeight="1" ht="18.75">
      <c r="A242" s="1825"/>
      <c r="B242" s="1825"/>
      <c r="C242" s="1689" t="s">
        <v>1310</v>
      </c>
      <c r="D242" s="346"/>
      <c r="E242" s="1033"/>
      <c r="F242" s="1033"/>
      <c r="G242" s="2429"/>
      <c r="H242" s="2726"/>
      <c r="I242" s="2773" t="s">
        <v>1309</v>
      </c>
      <c r="J242" s="2728"/>
      <c r="K242" s="2726"/>
      <c r="L242" s="2729"/>
      <c r="M242" s="2320"/>
      <c r="N242" s="620"/>
      <c r="O242" s="1626"/>
      <c r="P242" s="1626"/>
      <c r="Q242" s="1637"/>
      <c r="R242" s="1637"/>
      <c r="S242" s="1637"/>
      <c r="T242" s="1637"/>
      <c r="U242" s="1637"/>
      <c r="V242" s="1637"/>
      <c r="W242" s="1637"/>
      <c r="X242" s="1637"/>
      <c r="Y242" s="1637"/>
      <c r="Z242" s="1637"/>
      <c r="AA242" s="1637"/>
      <c r="AB242" s="1637"/>
      <c r="AC242" s="1637"/>
      <c r="AD242" s="1637"/>
      <c r="AE242" s="1637"/>
      <c r="AF242" s="1637"/>
      <c r="AG242" s="1637"/>
      <c r="AH242" s="1637">
        <v>0</v>
      </c>
    </row>
    <row s="1637" customFormat="1" customHeight="1" ht="18.75">
      <c r="A243" s="1825" t="s">
        <v>239</v>
      </c>
      <c r="B243" s="1825" t="s">
        <v>291</v>
      </c>
      <c r="C243" s="1689"/>
      <c r="D243" s="346"/>
      <c r="E243" s="1033"/>
      <c r="F243" s="1033"/>
      <c r="G243" s="2429" t="str">
        <f>INDEX(PT_DIFFERENTIATION_NTAR,MATCH(B243,PT_DIFFERENTIATION_NTAR_ID,0))</f>
        <v>Тариф на тепловую энергию</v>
      </c>
      <c r="H243" s="2273"/>
      <c r="I243" s="1741"/>
      <c r="J243" s="1775"/>
      <c r="K243" s="1780"/>
      <c r="L243" s="2273" t="s">
        <v>459</v>
      </c>
      <c r="M243" s="2320"/>
      <c r="N243" s="620"/>
      <c r="O243" s="1626"/>
      <c r="P243" s="1626"/>
      <c r="Q243" s="1637"/>
      <c r="R243" s="1637"/>
      <c r="S243" s="1637"/>
      <c r="T243" s="1637"/>
      <c r="U243" s="1637"/>
      <c r="V243" s="1637"/>
      <c r="W243" s="1637"/>
      <c r="X243" s="1637"/>
      <c r="Y243" s="1637"/>
      <c r="Z243" s="1637"/>
      <c r="AA243" s="1637"/>
      <c r="AB243" s="1637"/>
      <c r="AC243" s="1637"/>
      <c r="AD243" s="1637"/>
      <c r="AE243" s="1637"/>
      <c r="AF243" s="1637"/>
      <c r="AG243" s="1637"/>
      <c r="AH243" s="1637">
        <v>0</v>
      </c>
    </row>
    <row s="1637" customFormat="1" customHeight="1" ht="18.75">
      <c r="A244" s="1825"/>
      <c r="B244" s="1825"/>
      <c r="C244" s="1689" t="s">
        <v>1310</v>
      </c>
      <c r="D244" s="346"/>
      <c r="E244" s="1033"/>
      <c r="F244" s="1033"/>
      <c r="G244" s="2429"/>
      <c r="H244" s="2726"/>
      <c r="I244" s="2774" t="s">
        <v>1309</v>
      </c>
      <c r="J244" s="2728"/>
      <c r="K244" s="2726"/>
      <c r="L244" s="2729"/>
      <c r="M244" s="2320"/>
      <c r="N244" s="620"/>
      <c r="O244" s="1626"/>
      <c r="P244" s="1626"/>
      <c r="Q244" s="1637"/>
      <c r="R244" s="1637"/>
      <c r="S244" s="1637"/>
      <c r="T244" s="1637"/>
      <c r="U244" s="1637"/>
      <c r="V244" s="1637"/>
      <c r="W244" s="1637"/>
      <c r="X244" s="1637"/>
      <c r="Y244" s="1637"/>
      <c r="Z244" s="1637"/>
      <c r="AA244" s="1637"/>
      <c r="AB244" s="1637"/>
      <c r="AC244" s="1637"/>
      <c r="AD244" s="1637"/>
      <c r="AE244" s="1637"/>
      <c r="AF244" s="1637"/>
      <c r="AG244" s="1637"/>
      <c r="AH244" s="1637">
        <v>0</v>
      </c>
    </row>
    <row s="1637" customFormat="1" customHeight="1" ht="18.75">
      <c r="A245" s="1825" t="s">
        <v>239</v>
      </c>
      <c r="B245" s="1825" t="s">
        <v>295</v>
      </c>
      <c r="C245" s="1689"/>
      <c r="D245" s="346"/>
      <c r="E245" s="1033"/>
      <c r="F245" s="1033"/>
      <c r="G245" s="2429" t="str">
        <f>INDEX(PT_DIFFERENTIATION_NTAR,MATCH(B245,PT_DIFFERENTIATION_NTAR_ID,0))</f>
        <v>Тариф на тепловую энергию</v>
      </c>
      <c r="H245" s="2273"/>
      <c r="I245" s="1741"/>
      <c r="J245" s="1775"/>
      <c r="K245" s="1780"/>
      <c r="L245" s="2273" t="s">
        <v>459</v>
      </c>
      <c r="M245" s="2320"/>
      <c r="N245" s="620"/>
      <c r="O245" s="1626"/>
      <c r="P245" s="1626"/>
      <c r="Q245" s="1637"/>
      <c r="R245" s="1637"/>
      <c r="S245" s="1637"/>
      <c r="T245" s="1637"/>
      <c r="U245" s="1637"/>
      <c r="V245" s="1637"/>
      <c r="W245" s="1637"/>
      <c r="X245" s="1637"/>
      <c r="Y245" s="1637"/>
      <c r="Z245" s="1637"/>
      <c r="AA245" s="1637"/>
      <c r="AB245" s="1637"/>
      <c r="AC245" s="1637"/>
      <c r="AD245" s="1637"/>
      <c r="AE245" s="1637"/>
      <c r="AF245" s="1637"/>
      <c r="AG245" s="1637"/>
      <c r="AH245" s="1637">
        <v>0</v>
      </c>
    </row>
    <row s="1637" customFormat="1" customHeight="1" ht="18.75">
      <c r="A246" s="1825"/>
      <c r="B246" s="1825"/>
      <c r="C246" s="1689" t="s">
        <v>1310</v>
      </c>
      <c r="D246" s="346"/>
      <c r="E246" s="1033"/>
      <c r="F246" s="1033"/>
      <c r="G246" s="2429"/>
      <c r="H246" s="2726"/>
      <c r="I246" s="2775" t="s">
        <v>1309</v>
      </c>
      <c r="J246" s="2728"/>
      <c r="K246" s="2726"/>
      <c r="L246" s="2729"/>
      <c r="M246" s="2320"/>
      <c r="N246" s="620"/>
      <c r="O246" s="1626"/>
      <c r="P246" s="1626"/>
      <c r="Q246" s="1637"/>
      <c r="R246" s="1637"/>
      <c r="S246" s="1637"/>
      <c r="T246" s="1637"/>
      <c r="U246" s="1637"/>
      <c r="V246" s="1637"/>
      <c r="W246" s="1637"/>
      <c r="X246" s="1637"/>
      <c r="Y246" s="1637"/>
      <c r="Z246" s="1637"/>
      <c r="AA246" s="1637"/>
      <c r="AB246" s="1637"/>
      <c r="AC246" s="1637"/>
      <c r="AD246" s="1637"/>
      <c r="AE246" s="1637"/>
      <c r="AF246" s="1637"/>
      <c r="AG246" s="1637"/>
      <c r="AH246" s="1637">
        <v>0</v>
      </c>
    </row>
    <row s="1637" customFormat="1" customHeight="1" ht="18.75">
      <c r="A247" s="1825" t="s">
        <v>239</v>
      </c>
      <c r="B247" s="1825" t="s">
        <v>299</v>
      </c>
      <c r="C247" s="1689"/>
      <c r="D247" s="346"/>
      <c r="E247" s="1033"/>
      <c r="F247" s="1033"/>
      <c r="G247" s="2429" t="str">
        <f>INDEX(PT_DIFFERENTIATION_NTAR,MATCH(B247,PT_DIFFERENTIATION_NTAR_ID,0))</f>
        <v>Тариф на тепловую энергию</v>
      </c>
      <c r="H247" s="2273"/>
      <c r="I247" s="1741"/>
      <c r="J247" s="1775"/>
      <c r="K247" s="1780"/>
      <c r="L247" s="2273" t="s">
        <v>459</v>
      </c>
      <c r="M247" s="2320"/>
      <c r="N247" s="620"/>
      <c r="O247" s="1626"/>
      <c r="P247" s="1626"/>
      <c r="Q247" s="1637"/>
      <c r="R247" s="1637"/>
      <c r="S247" s="1637"/>
      <c r="T247" s="1637"/>
      <c r="U247" s="1637"/>
      <c r="V247" s="1637"/>
      <c r="W247" s="1637"/>
      <c r="X247" s="1637"/>
      <c r="Y247" s="1637"/>
      <c r="Z247" s="1637"/>
      <c r="AA247" s="1637"/>
      <c r="AB247" s="1637"/>
      <c r="AC247" s="1637"/>
      <c r="AD247" s="1637"/>
      <c r="AE247" s="1637"/>
      <c r="AF247" s="1637"/>
      <c r="AG247" s="1637"/>
      <c r="AH247" s="1637">
        <v>0</v>
      </c>
    </row>
    <row s="1637" customFormat="1" customHeight="1" ht="18.75">
      <c r="A248" s="1825"/>
      <c r="B248" s="1825"/>
      <c r="C248" s="1689" t="s">
        <v>1310</v>
      </c>
      <c r="D248" s="346"/>
      <c r="E248" s="1033"/>
      <c r="F248" s="1033"/>
      <c r="G248" s="2429"/>
      <c r="H248" s="2726"/>
      <c r="I248" s="2776" t="s">
        <v>1309</v>
      </c>
      <c r="J248" s="2728"/>
      <c r="K248" s="2726"/>
      <c r="L248" s="2729"/>
      <c r="M248" s="2320"/>
      <c r="N248" s="620"/>
      <c r="O248" s="1626"/>
      <c r="P248" s="1626"/>
      <c r="Q248" s="1637"/>
      <c r="R248" s="1637"/>
      <c r="S248" s="1637"/>
      <c r="T248" s="1637"/>
      <c r="U248" s="1637"/>
      <c r="V248" s="1637"/>
      <c r="W248" s="1637"/>
      <c r="X248" s="1637"/>
      <c r="Y248" s="1637"/>
      <c r="Z248" s="1637"/>
      <c r="AA248" s="1637"/>
      <c r="AB248" s="1637"/>
      <c r="AC248" s="1637"/>
      <c r="AD248" s="1637"/>
      <c r="AE248" s="1637"/>
      <c r="AF248" s="1637"/>
      <c r="AG248" s="1637"/>
      <c r="AH248" s="1637">
        <v>0</v>
      </c>
    </row>
    <row s="1637" customFormat="1" customHeight="1" ht="18.75">
      <c r="A249" s="1825" t="s">
        <v>239</v>
      </c>
      <c r="B249" s="1825" t="s">
        <v>303</v>
      </c>
      <c r="C249" s="1689"/>
      <c r="D249" s="346"/>
      <c r="E249" s="1033"/>
      <c r="F249" s="1033"/>
      <c r="G249" s="2429" t="str">
        <f>INDEX(PT_DIFFERENTIATION_NTAR,MATCH(B249,PT_DIFFERENTIATION_NTAR_ID,0))</f>
        <v>Тариф на тепловую энергию</v>
      </c>
      <c r="H249" s="2273"/>
      <c r="I249" s="1741"/>
      <c r="J249" s="1775"/>
      <c r="K249" s="1780"/>
      <c r="L249" s="2273" t="s">
        <v>459</v>
      </c>
      <c r="M249" s="2320"/>
      <c r="N249" s="620"/>
      <c r="O249" s="1626"/>
      <c r="P249" s="1626"/>
      <c r="Q249" s="1637"/>
      <c r="R249" s="1637"/>
      <c r="S249" s="1637"/>
      <c r="T249" s="1637"/>
      <c r="U249" s="1637"/>
      <c r="V249" s="1637"/>
      <c r="W249" s="1637"/>
      <c r="X249" s="1637"/>
      <c r="Y249" s="1637"/>
      <c r="Z249" s="1637"/>
      <c r="AA249" s="1637"/>
      <c r="AB249" s="1637"/>
      <c r="AC249" s="1637"/>
      <c r="AD249" s="1637"/>
      <c r="AE249" s="1637"/>
      <c r="AF249" s="1637"/>
      <c r="AG249" s="1637"/>
      <c r="AH249" s="1637">
        <v>0</v>
      </c>
    </row>
    <row s="1637" customFormat="1" customHeight="1" ht="18.75">
      <c r="A250" s="1825"/>
      <c r="B250" s="1825"/>
      <c r="C250" s="1689" t="s">
        <v>1310</v>
      </c>
      <c r="D250" s="346"/>
      <c r="E250" s="1033"/>
      <c r="F250" s="1033"/>
      <c r="G250" s="2429"/>
      <c r="H250" s="2726"/>
      <c r="I250" s="2777" t="s">
        <v>1309</v>
      </c>
      <c r="J250" s="2728"/>
      <c r="K250" s="2726"/>
      <c r="L250" s="2729"/>
      <c r="M250" s="2320"/>
      <c r="N250" s="620"/>
      <c r="O250" s="1626"/>
      <c r="P250" s="1626"/>
      <c r="Q250" s="1637"/>
      <c r="R250" s="1637"/>
      <c r="S250" s="1637"/>
      <c r="T250" s="1637"/>
      <c r="U250" s="1637"/>
      <c r="V250" s="1637"/>
      <c r="W250" s="1637"/>
      <c r="X250" s="1637"/>
      <c r="Y250" s="1637"/>
      <c r="Z250" s="1637"/>
      <c r="AA250" s="1637"/>
      <c r="AB250" s="1637"/>
      <c r="AC250" s="1637"/>
      <c r="AD250" s="1637"/>
      <c r="AE250" s="1637"/>
      <c r="AF250" s="1637"/>
      <c r="AG250" s="1637"/>
      <c r="AH250" s="1637">
        <v>0</v>
      </c>
    </row>
    <row s="1637" customFormat="1" customHeight="1" ht="18.75">
      <c r="A251" s="1825" t="s">
        <v>239</v>
      </c>
      <c r="B251" s="1825" t="s">
        <v>307</v>
      </c>
      <c r="C251" s="1689"/>
      <c r="D251" s="346"/>
      <c r="E251" s="1033"/>
      <c r="F251" s="1033"/>
      <c r="G251" s="2429" t="str">
        <f>INDEX(PT_DIFFERENTIATION_NTAR,MATCH(B251,PT_DIFFERENTIATION_NTAR_ID,0))</f>
        <v>Тариф на тепловую энергию</v>
      </c>
      <c r="H251" s="2273"/>
      <c r="I251" s="1741"/>
      <c r="J251" s="1775"/>
      <c r="K251" s="1780"/>
      <c r="L251" s="2273" t="s">
        <v>459</v>
      </c>
      <c r="M251" s="2320"/>
      <c r="N251" s="620"/>
      <c r="O251" s="1626"/>
      <c r="P251" s="1626"/>
      <c r="Q251" s="1637"/>
      <c r="R251" s="1637"/>
      <c r="S251" s="1637"/>
      <c r="T251" s="1637"/>
      <c r="U251" s="1637"/>
      <c r="V251" s="1637"/>
      <c r="W251" s="1637"/>
      <c r="X251" s="1637"/>
      <c r="Y251" s="1637"/>
      <c r="Z251" s="1637"/>
      <c r="AA251" s="1637"/>
      <c r="AB251" s="1637"/>
      <c r="AC251" s="1637"/>
      <c r="AD251" s="1637"/>
      <c r="AE251" s="1637"/>
      <c r="AF251" s="1637"/>
      <c r="AG251" s="1637"/>
      <c r="AH251" s="1637">
        <v>0</v>
      </c>
    </row>
    <row s="1637" customFormat="1" customHeight="1" ht="18.75">
      <c r="A252" s="1825"/>
      <c r="B252" s="1825"/>
      <c r="C252" s="1689" t="s">
        <v>1310</v>
      </c>
      <c r="D252" s="346"/>
      <c r="E252" s="1033"/>
      <c r="F252" s="1033"/>
      <c r="G252" s="2429"/>
      <c r="H252" s="2726"/>
      <c r="I252" s="2778" t="s">
        <v>1309</v>
      </c>
      <c r="J252" s="2728"/>
      <c r="K252" s="2726"/>
      <c r="L252" s="2729"/>
      <c r="M252" s="2320"/>
      <c r="N252" s="620"/>
      <c r="O252" s="1626"/>
      <c r="P252" s="1626"/>
      <c r="Q252" s="1637"/>
      <c r="R252" s="1637"/>
      <c r="S252" s="1637"/>
      <c r="T252" s="1637"/>
      <c r="U252" s="1637"/>
      <c r="V252" s="1637"/>
      <c r="W252" s="1637"/>
      <c r="X252" s="1637"/>
      <c r="Y252" s="1637"/>
      <c r="Z252" s="1637"/>
      <c r="AA252" s="1637"/>
      <c r="AB252" s="1637"/>
      <c r="AC252" s="1637"/>
      <c r="AD252" s="1637"/>
      <c r="AE252" s="1637"/>
      <c r="AF252" s="1637"/>
      <c r="AG252" s="1637"/>
      <c r="AH252" s="1637">
        <v>0</v>
      </c>
    </row>
    <row s="1637" customFormat="1" customHeight="1" ht="18.75">
      <c r="A253" s="1825" t="s">
        <v>239</v>
      </c>
      <c r="B253" s="1825" t="s">
        <v>311</v>
      </c>
      <c r="C253" s="1689"/>
      <c r="D253" s="346"/>
      <c r="E253" s="1033"/>
      <c r="F253" s="1033"/>
      <c r="G253" s="2429" t="str">
        <f>INDEX(PT_DIFFERENTIATION_NTAR,MATCH(B253,PT_DIFFERENTIATION_NTAR_ID,0))</f>
        <v>Тариф на тепловую энергию</v>
      </c>
      <c r="H253" s="2273"/>
      <c r="I253" s="1741"/>
      <c r="J253" s="1775"/>
      <c r="K253" s="1780"/>
      <c r="L253" s="2273" t="s">
        <v>459</v>
      </c>
      <c r="M253" s="2320"/>
      <c r="N253" s="620"/>
      <c r="O253" s="1626"/>
      <c r="P253" s="1626"/>
      <c r="Q253" s="1637"/>
      <c r="R253" s="1637"/>
      <c r="S253" s="1637"/>
      <c r="T253" s="1637"/>
      <c r="U253" s="1637"/>
      <c r="V253" s="1637"/>
      <c r="W253" s="1637"/>
      <c r="X253" s="1637"/>
      <c r="Y253" s="1637"/>
      <c r="Z253" s="1637"/>
      <c r="AA253" s="1637"/>
      <c r="AB253" s="1637"/>
      <c r="AC253" s="1637"/>
      <c r="AD253" s="1637"/>
      <c r="AE253" s="1637"/>
      <c r="AF253" s="1637"/>
      <c r="AG253" s="1637"/>
      <c r="AH253" s="1637">
        <v>0</v>
      </c>
    </row>
    <row s="1637" customFormat="1" customHeight="1" ht="18.75">
      <c r="A254" s="1825"/>
      <c r="B254" s="1825"/>
      <c r="C254" s="1689" t="s">
        <v>1310</v>
      </c>
      <c r="D254" s="346"/>
      <c r="E254" s="1033"/>
      <c r="F254" s="1033"/>
      <c r="G254" s="2429"/>
      <c r="H254" s="2726"/>
      <c r="I254" s="2779" t="s">
        <v>1309</v>
      </c>
      <c r="J254" s="2728"/>
      <c r="K254" s="2726"/>
      <c r="L254" s="2729"/>
      <c r="M254" s="2320"/>
      <c r="N254" s="620"/>
      <c r="O254" s="1626"/>
      <c r="P254" s="1626"/>
      <c r="Q254" s="1637"/>
      <c r="R254" s="1637"/>
      <c r="S254" s="1637"/>
      <c r="T254" s="1637"/>
      <c r="U254" s="1637"/>
      <c r="V254" s="1637"/>
      <c r="W254" s="1637"/>
      <c r="X254" s="1637"/>
      <c r="Y254" s="1637"/>
      <c r="Z254" s="1637"/>
      <c r="AA254" s="1637"/>
      <c r="AB254" s="1637"/>
      <c r="AC254" s="1637"/>
      <c r="AD254" s="1637"/>
      <c r="AE254" s="1637"/>
      <c r="AF254" s="1637"/>
      <c r="AG254" s="1637"/>
      <c r="AH254" s="1637">
        <v>0</v>
      </c>
    </row>
    <row s="1637" customFormat="1" customHeight="1" ht="0.75" hidden="1">
      <c r="A255" s="1782"/>
      <c r="B255" s="1782"/>
      <c r="C255" s="371" t="s">
        <v>1317</v>
      </c>
      <c r="D255" s="2464"/>
      <c r="E255" s="2206"/>
      <c r="F255" s="2385"/>
      <c r="G255" s="402"/>
      <c r="H255" s="1502"/>
      <c r="I255" s="653"/>
      <c r="J255" s="573"/>
      <c r="K255" s="1502"/>
      <c r="L255" s="216"/>
      <c r="M255" s="343"/>
      <c r="N255" s="336"/>
      <c r="O255" s="1626"/>
      <c r="P255" s="1626"/>
      <c r="AH255" s="1633">
        <v>0</v>
      </c>
    </row>
    <row s="1637" customFormat="1" customHeight="1" ht="45" hidden="1">
      <c r="A256" s="1782" t="s">
        <v>319</v>
      </c>
      <c r="B256" s="1782" t="s">
        <v>320</v>
      </c>
      <c r="C256" s="371"/>
      <c r="D256" s="2464"/>
      <c r="E256" s="2206"/>
      <c r="F256" s="2385" t="str">
        <f>INDEX(PT_DIFFERENTIATION_VTAR,MATCH(A256,PT_DIFFERENTIATION_VTAR_ID,0))</f>
        <v>Тарифы на теплоноситель, поставляемый теплоснабжающими организациями потребителям, другим теплоснабжающим организациям</v>
      </c>
      <c r="G256" s="2429" t="str">
        <f>INDEX(PT_DIFFERENTIATION_NTAR,MATCH(B256,PT_DIFFERENTIATION_NTAR_ID,0))</f>
        <v>Тариф на теплоноситель</v>
      </c>
      <c r="H256" s="1864"/>
      <c r="I256" s="1741"/>
      <c r="J256" s="1775"/>
      <c r="K256" s="1780"/>
      <c r="L256" s="1864" t="s">
        <v>459</v>
      </c>
      <c r="M256" s="343"/>
      <c r="N256" s="336"/>
      <c r="O256" s="1626"/>
      <c r="P256" s="1626"/>
      <c r="AH256" s="1633">
        <v>0</v>
      </c>
    </row>
    <row s="1637" customFormat="1" customHeight="1" ht="18.75" hidden="1">
      <c r="A257" s="1782"/>
      <c r="B257" s="1782"/>
      <c r="C257" s="371" t="s">
        <v>1310</v>
      </c>
      <c r="D257" s="2464"/>
      <c r="E257" s="2206"/>
      <c r="F257" s="2385"/>
      <c r="G257" s="2429"/>
      <c r="H257" s="1502"/>
      <c r="I257" s="653" t="s">
        <v>1309</v>
      </c>
      <c r="J257" s="573"/>
      <c r="K257" s="1502"/>
      <c r="L257" s="216"/>
      <c r="M257" s="343"/>
      <c r="N257" s="336"/>
      <c r="O257" s="1626"/>
      <c r="P257" s="1626"/>
      <c r="AH257" s="1633">
        <v>0</v>
      </c>
    </row>
    <row s="1637" customFormat="1" customHeight="1" ht="0.75" hidden="1">
      <c r="A258" s="1782"/>
      <c r="B258" s="1782"/>
      <c r="C258" s="371" t="s">
        <v>1317</v>
      </c>
      <c r="D258" s="2464"/>
      <c r="E258" s="2206"/>
      <c r="F258" s="2385"/>
      <c r="G258" s="402"/>
      <c r="H258" s="1502"/>
      <c r="I258" s="653"/>
      <c r="J258" s="573"/>
      <c r="K258" s="1502"/>
      <c r="L258" s="216"/>
      <c r="M258" s="343"/>
      <c r="N258" s="336"/>
      <c r="O258" s="1626"/>
      <c r="P258" s="1626"/>
      <c r="AH258" s="1633">
        <v>0</v>
      </c>
    </row>
    <row s="1637" customFormat="1" customHeight="1" ht="45" hidden="1">
      <c r="A259" s="1782" t="s">
        <v>328</v>
      </c>
      <c r="B259" s="1782" t="s">
        <v>329</v>
      </c>
      <c r="C259" s="371"/>
      <c r="D259" s="2464"/>
      <c r="E259" s="2206"/>
      <c r="F259" s="2385" t="str">
        <f>INDEX(PT_DIFFERENTIATION_VTAR,MATCH(A259,PT_DIFFERENTIATION_VTAR_ID,0))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9" s="2429" t="str">
        <f>INDEX(PT_DIFFERENTIATION_NTAR,MATCH(B259,PT_DIFFERENTIATION_NTAR_ID,0))</f>
        <v/>
      </c>
      <c r="H259" s="1864"/>
      <c r="I259" s="1741"/>
      <c r="J259" s="1775"/>
      <c r="K259" s="1780"/>
      <c r="L259" s="1864" t="s">
        <v>459</v>
      </c>
      <c r="M259" s="343"/>
      <c r="N259" s="336"/>
      <c r="O259" s="1626"/>
      <c r="P259" s="1626"/>
      <c r="AH259" s="1633">
        <v>0</v>
      </c>
    </row>
    <row s="1637" customFormat="1" customHeight="1" ht="18.75" hidden="1">
      <c r="A260" s="1782"/>
      <c r="B260" s="1782"/>
      <c r="C260" s="371" t="s">
        <v>1310</v>
      </c>
      <c r="D260" s="2464"/>
      <c r="E260" s="2206"/>
      <c r="F260" s="2385"/>
      <c r="G260" s="2429"/>
      <c r="H260" s="1502"/>
      <c r="I260" s="653" t="s">
        <v>1309</v>
      </c>
      <c r="J260" s="573"/>
      <c r="K260" s="1502"/>
      <c r="L260" s="216"/>
      <c r="M260" s="343"/>
      <c r="N260" s="336"/>
      <c r="O260" s="1626"/>
      <c r="P260" s="1626"/>
      <c r="AH260" s="1633">
        <v>0</v>
      </c>
    </row>
    <row s="1637" customFormat="1" customHeight="1" ht="0.75" hidden="1">
      <c r="A261" s="1782"/>
      <c r="B261" s="1782"/>
      <c r="C261" s="371" t="s">
        <v>1317</v>
      </c>
      <c r="D261" s="2464"/>
      <c r="E261" s="2206"/>
      <c r="F261" s="2385"/>
      <c r="G261" s="402"/>
      <c r="H261" s="1502"/>
      <c r="I261" s="653"/>
      <c r="J261" s="573"/>
      <c r="K261" s="1502"/>
      <c r="L261" s="216"/>
      <c r="M261" s="343"/>
      <c r="N261" s="336"/>
      <c r="O261" s="1626"/>
      <c r="P261" s="1626"/>
      <c r="AH261" s="1633">
        <v>0</v>
      </c>
    </row>
    <row s="1637" customFormat="1" customHeight="1" ht="18.75" hidden="1">
      <c r="A262" s="1782" t="s">
        <v>334</v>
      </c>
      <c r="B262" s="1782" t="s">
        <v>335</v>
      </c>
      <c r="C262" s="371"/>
      <c r="D262" s="2464"/>
      <c r="E262" s="2206"/>
      <c r="F262" s="2385" t="str">
        <f>INDEX(PT_DIFFERENTIATION_VTAR,MATCH(A262,PT_DIFFERENTIATION_VTAR_ID,0))</f>
        <v>Тарифы на услуги по передаче тепловой энергии</v>
      </c>
      <c r="G262" s="2429" t="str">
        <f>INDEX(PT_DIFFERENTIATION_NTAR,MATCH(B262,PT_DIFFERENTIATION_NTAR_ID,0))</f>
        <v/>
      </c>
      <c r="H262" s="1864"/>
      <c r="I262" s="1741"/>
      <c r="J262" s="1775"/>
      <c r="K262" s="1780"/>
      <c r="L262" s="1864" t="s">
        <v>459</v>
      </c>
      <c r="M262" s="343"/>
      <c r="N262" s="336"/>
      <c r="O262" s="1626"/>
      <c r="P262" s="1626"/>
      <c r="AH262" s="1633">
        <v>0</v>
      </c>
    </row>
    <row s="1637" customFormat="1" customHeight="1" ht="18.75" hidden="1">
      <c r="A263" s="1782"/>
      <c r="B263" s="1782"/>
      <c r="C263" s="371" t="s">
        <v>1310</v>
      </c>
      <c r="D263" s="2464"/>
      <c r="E263" s="2206"/>
      <c r="F263" s="2385"/>
      <c r="G263" s="2429"/>
      <c r="H263" s="1502"/>
      <c r="I263" s="653" t="s">
        <v>1309</v>
      </c>
      <c r="J263" s="573"/>
      <c r="K263" s="1502"/>
      <c r="L263" s="216"/>
      <c r="M263" s="343"/>
      <c r="N263" s="336"/>
      <c r="O263" s="1626"/>
      <c r="P263" s="1626"/>
      <c r="AH263" s="1633">
        <v>0</v>
      </c>
    </row>
    <row s="1637" customFormat="1" customHeight="1" ht="0.75" hidden="1">
      <c r="A264" s="1782"/>
      <c r="B264" s="1782"/>
      <c r="C264" s="371" t="s">
        <v>1317</v>
      </c>
      <c r="D264" s="2464"/>
      <c r="E264" s="2206"/>
      <c r="F264" s="2385"/>
      <c r="G264" s="402"/>
      <c r="H264" s="1502"/>
      <c r="I264" s="653"/>
      <c r="J264" s="573"/>
      <c r="K264" s="1502"/>
      <c r="L264" s="216"/>
      <c r="M264" s="343"/>
      <c r="N264" s="336"/>
      <c r="O264" s="1626"/>
      <c r="P264" s="1626"/>
      <c r="AH264" s="1633">
        <v>0</v>
      </c>
    </row>
    <row s="1637" customFormat="1" customHeight="1" ht="18.75" hidden="1">
      <c r="A265" s="1782" t="s">
        <v>340</v>
      </c>
      <c r="B265" s="1782" t="s">
        <v>341</v>
      </c>
      <c r="C265" s="371"/>
      <c r="D265" s="2464"/>
      <c r="E265" s="2206"/>
      <c r="F265" s="2385" t="str">
        <f>INDEX(PT_DIFFERENTIATION_VTAR,MATCH(A265,PT_DIFFERENTIATION_VTAR_ID,0))</f>
        <v>Тарифы на услуги по передаче теплоносителя</v>
      </c>
      <c r="G265" s="2429" t="str">
        <f>INDEX(PT_DIFFERENTIATION_NTAR,MATCH(B265,PT_DIFFERENTIATION_NTAR_ID,0))</f>
        <v/>
      </c>
      <c r="H265" s="1864"/>
      <c r="I265" s="1741"/>
      <c r="J265" s="1775"/>
      <c r="K265" s="1780"/>
      <c r="L265" s="1864" t="s">
        <v>459</v>
      </c>
      <c r="M265" s="343"/>
      <c r="N265" s="336"/>
      <c r="O265" s="1626"/>
      <c r="P265" s="1626"/>
      <c r="AH265" s="1633">
        <v>0</v>
      </c>
    </row>
    <row s="1637" customFormat="1" customHeight="1" ht="18.75" hidden="1">
      <c r="A266" s="1782"/>
      <c r="B266" s="1782"/>
      <c r="C266" s="371" t="s">
        <v>1310</v>
      </c>
      <c r="D266" s="2464"/>
      <c r="E266" s="2206"/>
      <c r="F266" s="2385"/>
      <c r="G266" s="2429"/>
      <c r="H266" s="1502"/>
      <c r="I266" s="653" t="s">
        <v>1309</v>
      </c>
      <c r="J266" s="573"/>
      <c r="K266" s="1502"/>
      <c r="L266" s="216"/>
      <c r="M266" s="343"/>
      <c r="N266" s="336"/>
      <c r="O266" s="1626"/>
      <c r="P266" s="1626"/>
      <c r="AH266" s="1633">
        <v>0</v>
      </c>
    </row>
    <row s="1637" customFormat="1" customHeight="1" ht="0.75" hidden="1">
      <c r="A267" s="1782"/>
      <c r="B267" s="1782"/>
      <c r="C267" s="371" t="s">
        <v>1317</v>
      </c>
      <c r="D267" s="2464"/>
      <c r="E267" s="2206"/>
      <c r="F267" s="2385"/>
      <c r="G267" s="402"/>
      <c r="H267" s="1502"/>
      <c r="I267" s="653"/>
      <c r="J267" s="573"/>
      <c r="K267" s="1502"/>
      <c r="L267" s="216"/>
      <c r="M267" s="343"/>
      <c r="N267" s="336"/>
      <c r="O267" s="1626"/>
      <c r="P267" s="1626"/>
      <c r="AH267" s="1633">
        <v>0</v>
      </c>
    </row>
    <row s="1637" customFormat="1" customHeight="1" ht="18.75" hidden="1">
      <c r="A268" s="1782" t="s">
        <v>346</v>
      </c>
      <c r="B268" s="1782" t="s">
        <v>347</v>
      </c>
      <c r="C268" s="371"/>
      <c r="D268" s="2464"/>
      <c r="E268" s="2206"/>
      <c r="F268" s="2385" t="str">
        <f>INDEX(PT_DIFFERENTIATION_VTAR,MATCH(A268,PT_DIFFERENTIATION_VTAR_ID,0))</f>
        <v>Плата за услуги по поддержанию резервной тепловой мощности при отсутствии потребления тепловой энергии</v>
      </c>
      <c r="G268" s="2429" t="str">
        <f>INDEX(PT_DIFFERENTIATION_NTAR,MATCH(B268,PT_DIFFERENTIATION_NTAR_ID,0))</f>
        <v/>
      </c>
      <c r="H268" s="1864"/>
      <c r="I268" s="1741"/>
      <c r="J268" s="1775"/>
      <c r="K268" s="1780"/>
      <c r="L268" s="1864" t="s">
        <v>459</v>
      </c>
      <c r="M268" s="343"/>
      <c r="N268" s="336"/>
      <c r="O268" s="1626"/>
      <c r="P268" s="1626"/>
      <c r="AH268" s="1633">
        <v>0</v>
      </c>
    </row>
    <row s="1637" customFormat="1" customHeight="1" ht="18.75" hidden="1">
      <c r="A269" s="1782"/>
      <c r="B269" s="1782"/>
      <c r="C269" s="371" t="s">
        <v>1310</v>
      </c>
      <c r="D269" s="2464"/>
      <c r="E269" s="2206"/>
      <c r="F269" s="2385"/>
      <c r="G269" s="2429"/>
      <c r="H269" s="1502"/>
      <c r="I269" s="653" t="s">
        <v>1309</v>
      </c>
      <c r="J269" s="573"/>
      <c r="K269" s="1502"/>
      <c r="L269" s="216"/>
      <c r="M269" s="343"/>
      <c r="N269" s="336"/>
      <c r="O269" s="1626"/>
      <c r="P269" s="1626"/>
      <c r="AH269" s="1633">
        <v>0</v>
      </c>
    </row>
    <row s="1637" customFormat="1" customHeight="1" ht="0.75" hidden="1">
      <c r="A270" s="1782"/>
      <c r="B270" s="1782"/>
      <c r="C270" s="371" t="s">
        <v>1317</v>
      </c>
      <c r="D270" s="2464"/>
      <c r="E270" s="2206"/>
      <c r="F270" s="2385"/>
      <c r="G270" s="402"/>
      <c r="H270" s="1502"/>
      <c r="I270" s="653"/>
      <c r="J270" s="573"/>
      <c r="K270" s="1502"/>
      <c r="L270" s="216"/>
      <c r="M270" s="343"/>
      <c r="N270" s="336"/>
      <c r="O270" s="1626"/>
      <c r="P270" s="1626"/>
      <c r="AH270" s="1633">
        <v>0</v>
      </c>
    </row>
    <row s="1637" customFormat="1" customHeight="1" ht="18.75" hidden="1">
      <c r="A271" s="1782" t="s">
        <v>352</v>
      </c>
      <c r="B271" s="1782" t="s">
        <v>353</v>
      </c>
      <c r="C271" s="371"/>
      <c r="D271" s="2464"/>
      <c r="E271" s="2206"/>
      <c r="F271" s="2385" t="str">
        <f>INDEX(PT_DIFFERENTIATION_VTAR,MATCH(A271,PT_DIFFERENTIATION_VTAR_ID,0))</f>
        <v>Плата за подключение (технологическое присоединение) к системе теплоснабжения</v>
      </c>
      <c r="G271" s="2429" t="str">
        <f>INDEX(PT_DIFFERENTIATION_NTAR,MATCH(B271,PT_DIFFERENTIATION_NTAR_ID,0))</f>
        <v/>
      </c>
      <c r="H271" s="1864"/>
      <c r="I271" s="1741"/>
      <c r="J271" s="1775"/>
      <c r="K271" s="1780"/>
      <c r="L271" s="1864" t="s">
        <v>459</v>
      </c>
      <c r="M271" s="343"/>
      <c r="N271" s="336"/>
      <c r="O271" s="1626"/>
      <c r="P271" s="1626"/>
      <c r="AH271" s="1633">
        <v>0</v>
      </c>
    </row>
    <row s="1637" customFormat="1" customHeight="1" ht="18.75" hidden="1">
      <c r="A272" s="1782"/>
      <c r="B272" s="1782"/>
      <c r="C272" s="371" t="s">
        <v>1310</v>
      </c>
      <c r="D272" s="2464"/>
      <c r="E272" s="2206"/>
      <c r="F272" s="2385"/>
      <c r="G272" s="2429"/>
      <c r="H272" s="1502"/>
      <c r="I272" s="653" t="s">
        <v>1309</v>
      </c>
      <c r="J272" s="573"/>
      <c r="K272" s="1502"/>
      <c r="L272" s="216"/>
      <c r="M272" s="343"/>
      <c r="N272" s="336"/>
      <c r="O272" s="1626"/>
      <c r="P272" s="1626"/>
      <c r="AH272" s="1633">
        <v>0</v>
      </c>
    </row>
    <row s="1637" customFormat="1" customHeight="1" ht="0.75" hidden="1">
      <c r="A273" s="1782"/>
      <c r="B273" s="1782"/>
      <c r="C273" s="371" t="s">
        <v>1317</v>
      </c>
      <c r="D273" s="2464"/>
      <c r="E273" s="2206"/>
      <c r="F273" s="2385"/>
      <c r="G273" s="402"/>
      <c r="H273" s="1502"/>
      <c r="I273" s="653"/>
      <c r="J273" s="573"/>
      <c r="K273" s="1502"/>
      <c r="L273" s="216"/>
      <c r="M273" s="343"/>
      <c r="N273" s="336"/>
      <c r="O273" s="1626"/>
      <c r="P273" s="1626"/>
      <c r="AH273" s="1633">
        <v>0</v>
      </c>
    </row>
    <row s="1637" customFormat="1" customHeight="1" ht="18.75" hidden="1">
      <c r="A274" s="1782" t="s">
        <v>358</v>
      </c>
      <c r="B274" s="1782" t="s">
        <v>359</v>
      </c>
      <c r="C274" s="371"/>
      <c r="D274" s="2464"/>
      <c r="E274" s="2206"/>
      <c r="F274" s="2385" t="str">
        <f>INDEX(PT_DIFFERENTIATION_VTAR,MATCH(A274,PT_DIFFERENTIATION_VTAR_ID,0))</f>
        <v>Плата за подключение (технологическое присоединение) к системе теплоснабжения (индивидуальная)</v>
      </c>
      <c r="G274" s="2429" t="str">
        <f>INDEX(PT_DIFFERENTIATION_NTAR,MATCH(B274,PT_DIFFERENTIATION_NTAR_ID,0))</f>
        <v/>
      </c>
      <c r="H274" s="1991"/>
      <c r="I274" s="1741"/>
      <c r="J274" s="1775"/>
      <c r="K274" s="1780"/>
      <c r="L274" s="1991" t="s">
        <v>459</v>
      </c>
      <c r="M274" s="343"/>
      <c r="N274" s="336"/>
      <c r="O274" s="1626"/>
      <c r="P274" s="1626"/>
      <c r="AH274" s="1633">
        <v>0</v>
      </c>
    </row>
    <row s="1637" customFormat="1" customHeight="1" ht="18.75" hidden="1">
      <c r="A275" s="1782"/>
      <c r="B275" s="1782"/>
      <c r="C275" s="371" t="s">
        <v>1310</v>
      </c>
      <c r="D275" s="2464"/>
      <c r="E275" s="2206"/>
      <c r="F275" s="2385"/>
      <c r="G275" s="2429"/>
      <c r="H275" s="1502"/>
      <c r="I275" s="653" t="s">
        <v>1309</v>
      </c>
      <c r="J275" s="573"/>
      <c r="K275" s="1502"/>
      <c r="L275" s="216"/>
      <c r="M275" s="343"/>
      <c r="N275" s="336"/>
      <c r="O275" s="1626"/>
      <c r="P275" s="1626"/>
      <c r="AH275" s="1633">
        <v>0</v>
      </c>
    </row>
    <row s="1637" customFormat="1" customHeight="1" ht="0.75" hidden="1">
      <c r="A276" s="1782"/>
      <c r="B276" s="1782"/>
      <c r="C276" s="371" t="s">
        <v>1317</v>
      </c>
      <c r="D276" s="2464"/>
      <c r="E276" s="2206"/>
      <c r="F276" s="2385"/>
      <c r="G276" s="402"/>
      <c r="H276" s="1502"/>
      <c r="I276" s="653"/>
      <c r="J276" s="573"/>
      <c r="K276" s="1502"/>
      <c r="L276" s="216"/>
      <c r="M276" s="343"/>
      <c r="N276" s="336"/>
      <c r="O276" s="1626"/>
      <c r="P276" s="1626"/>
      <c r="AH276" s="1633">
        <v>0</v>
      </c>
    </row>
    <row s="1637" customFormat="1" customHeight="1" ht="18.75" hidden="1">
      <c r="A277" s="1782" t="s">
        <v>378</v>
      </c>
      <c r="B277" s="1782" t="s">
        <v>379</v>
      </c>
      <c r="C277" s="371"/>
      <c r="D277" s="2464"/>
      <c r="E277" s="2206"/>
      <c r="F277" s="2385" t="str">
        <f>INDEX(PT_DIFFERENTIATION_VTAR,MATCH(A277,PT_DIFFERENTIATION_VTAR_ID,0))</f>
        <v>Тариф на питьевую воду (питьевое водоснабжение)</v>
      </c>
      <c r="G277" s="2429" t="str">
        <f>INDEX(PT_DIFFERENTIATION_NTAR,MATCH(B277,PT_DIFFERENTIATION_NTAR_ID,0))</f>
        <v/>
      </c>
      <c r="H277" s="1864"/>
      <c r="I277" s="1741"/>
      <c r="J277" s="1775"/>
      <c r="K277" s="1780"/>
      <c r="L277" s="1864" t="s">
        <v>459</v>
      </c>
      <c r="M277" s="343"/>
      <c r="N277" s="336"/>
      <c r="O277" s="1626"/>
      <c r="P277" s="1626"/>
      <c r="AH277" s="1633">
        <v>0</v>
      </c>
    </row>
    <row s="1637" customFormat="1" customHeight="1" ht="18.75" hidden="1">
      <c r="A278" s="1782"/>
      <c r="B278" s="1782"/>
      <c r="C278" s="371" t="s">
        <v>1310</v>
      </c>
      <c r="D278" s="2464"/>
      <c r="E278" s="2206"/>
      <c r="F278" s="2385"/>
      <c r="G278" s="2429"/>
      <c r="H278" s="1502"/>
      <c r="I278" s="653" t="s">
        <v>1309</v>
      </c>
      <c r="J278" s="573"/>
      <c r="K278" s="1502"/>
      <c r="L278" s="216"/>
      <c r="M278" s="343"/>
      <c r="N278" s="336"/>
      <c r="O278" s="1626"/>
      <c r="P278" s="1626"/>
      <c r="AH278" s="1633">
        <v>0</v>
      </c>
    </row>
    <row s="1637" customFormat="1" customHeight="1" ht="0.75" hidden="1">
      <c r="A279" s="1782"/>
      <c r="B279" s="1782"/>
      <c r="C279" s="371" t="s">
        <v>1317</v>
      </c>
      <c r="D279" s="2464"/>
      <c r="E279" s="2206"/>
      <c r="F279" s="2385"/>
      <c r="G279" s="402"/>
      <c r="H279" s="1502"/>
      <c r="I279" s="653"/>
      <c r="J279" s="573"/>
      <c r="K279" s="1502"/>
      <c r="L279" s="216"/>
      <c r="M279" s="343"/>
      <c r="N279" s="336"/>
      <c r="O279" s="1626"/>
      <c r="P279" s="1626"/>
      <c r="AH279" s="1633">
        <v>0</v>
      </c>
    </row>
    <row s="1637" customFormat="1" customHeight="1" ht="18.75" hidden="1">
      <c r="A280" s="1782" t="s">
        <v>383</v>
      </c>
      <c r="B280" s="1782" t="s">
        <v>384</v>
      </c>
      <c r="C280" s="371"/>
      <c r="D280" s="2464"/>
      <c r="E280" s="2206"/>
      <c r="F280" s="2385" t="str">
        <f>INDEX(PT_DIFFERENTIATION_VTAR,MATCH(A280,PT_DIFFERENTIATION_VTAR_ID,0))</f>
        <v>Тариф на техническую воду</v>
      </c>
      <c r="G280" s="2429" t="str">
        <f>INDEX(PT_DIFFERENTIATION_NTAR,MATCH(B280,PT_DIFFERENTIATION_NTAR_ID,0))</f>
        <v/>
      </c>
      <c r="H280" s="1864"/>
      <c r="I280" s="1741"/>
      <c r="J280" s="1775"/>
      <c r="K280" s="1780"/>
      <c r="L280" s="1864" t="s">
        <v>459</v>
      </c>
      <c r="M280" s="343"/>
      <c r="N280" s="336"/>
      <c r="O280" s="1626"/>
      <c r="P280" s="1626"/>
      <c r="AH280" s="1633">
        <v>0</v>
      </c>
    </row>
    <row s="1637" customFormat="1" customHeight="1" ht="18.75" hidden="1">
      <c r="A281" s="1782"/>
      <c r="B281" s="1782"/>
      <c r="C281" s="371" t="s">
        <v>1310</v>
      </c>
      <c r="D281" s="2464"/>
      <c r="E281" s="2206"/>
      <c r="F281" s="2385"/>
      <c r="G281" s="2429"/>
      <c r="H281" s="1502"/>
      <c r="I281" s="653" t="s">
        <v>1309</v>
      </c>
      <c r="J281" s="573"/>
      <c r="K281" s="1502"/>
      <c r="L281" s="216"/>
      <c r="M281" s="343"/>
      <c r="N281" s="336"/>
      <c r="O281" s="1626"/>
      <c r="P281" s="1626"/>
      <c r="AH281" s="1633">
        <v>0</v>
      </c>
    </row>
    <row s="1637" customFormat="1" customHeight="1" ht="0.75" hidden="1">
      <c r="A282" s="1782"/>
      <c r="B282" s="1782"/>
      <c r="C282" s="371" t="s">
        <v>1317</v>
      </c>
      <c r="D282" s="2464"/>
      <c r="E282" s="2206"/>
      <c r="F282" s="2385"/>
      <c r="G282" s="402"/>
      <c r="H282" s="1502"/>
      <c r="I282" s="653"/>
      <c r="J282" s="573"/>
      <c r="K282" s="1502"/>
      <c r="L282" s="216"/>
      <c r="M282" s="343"/>
      <c r="N282" s="336"/>
      <c r="O282" s="1626"/>
      <c r="P282" s="1626"/>
      <c r="AH282" s="1633">
        <v>0</v>
      </c>
    </row>
    <row s="1637" customFormat="1" customHeight="1" ht="18.75" hidden="1">
      <c r="A283" s="1782" t="s">
        <v>388</v>
      </c>
      <c r="B283" s="1782" t="s">
        <v>389</v>
      </c>
      <c r="C283" s="371"/>
      <c r="D283" s="2464"/>
      <c r="E283" s="2206"/>
      <c r="F283" s="2385" t="str">
        <f>INDEX(PT_DIFFERENTIATION_VTAR,MATCH(A283,PT_DIFFERENTIATION_VTAR_ID,0))</f>
        <v>Тариф на транспортировку воды</v>
      </c>
      <c r="G283" s="2429" t="str">
        <f>INDEX(PT_DIFFERENTIATION_NTAR,MATCH(B283,PT_DIFFERENTIATION_NTAR_ID,0))</f>
        <v/>
      </c>
      <c r="H283" s="1864"/>
      <c r="I283" s="1741"/>
      <c r="J283" s="1775"/>
      <c r="K283" s="1780"/>
      <c r="L283" s="1864" t="s">
        <v>459</v>
      </c>
      <c r="M283" s="343"/>
      <c r="N283" s="336"/>
      <c r="O283" s="1626"/>
      <c r="P283" s="1626"/>
      <c r="AH283" s="1633">
        <v>0</v>
      </c>
    </row>
    <row s="1637" customFormat="1" customHeight="1" ht="18.75" hidden="1">
      <c r="A284" s="1782"/>
      <c r="B284" s="1782"/>
      <c r="C284" s="371" t="s">
        <v>1310</v>
      </c>
      <c r="D284" s="2464"/>
      <c r="E284" s="2206"/>
      <c r="F284" s="2385"/>
      <c r="G284" s="2429"/>
      <c r="H284" s="1502"/>
      <c r="I284" s="653" t="s">
        <v>1309</v>
      </c>
      <c r="J284" s="573"/>
      <c r="K284" s="1502"/>
      <c r="L284" s="216"/>
      <c r="M284" s="343"/>
      <c r="N284" s="336"/>
      <c r="O284" s="1626"/>
      <c r="P284" s="1626"/>
      <c r="AH284" s="1633">
        <v>0</v>
      </c>
    </row>
    <row s="1637" customFormat="1" customHeight="1" ht="0.75" hidden="1">
      <c r="A285" s="1782"/>
      <c r="B285" s="1782"/>
      <c r="C285" s="371" t="s">
        <v>1317</v>
      </c>
      <c r="D285" s="2464"/>
      <c r="E285" s="2206"/>
      <c r="F285" s="2385"/>
      <c r="G285" s="402"/>
      <c r="H285" s="1502"/>
      <c r="I285" s="653"/>
      <c r="J285" s="573"/>
      <c r="K285" s="1502"/>
      <c r="L285" s="216"/>
      <c r="M285" s="343"/>
      <c r="N285" s="336"/>
      <c r="O285" s="1626"/>
      <c r="P285" s="1626"/>
      <c r="AH285" s="1633">
        <v>0</v>
      </c>
    </row>
    <row s="1637" customFormat="1" customHeight="1" ht="18.75" hidden="1">
      <c r="A286" s="1782" t="s">
        <v>393</v>
      </c>
      <c r="B286" s="1782" t="s">
        <v>394</v>
      </c>
      <c r="C286" s="371"/>
      <c r="D286" s="2464"/>
      <c r="E286" s="2206"/>
      <c r="F286" s="2385" t="str">
        <f>INDEX(PT_DIFFERENTIATION_VTAR,MATCH(A286,PT_DIFFERENTIATION_VTAR_ID,0))</f>
        <v>Тариф на подвоз воды</v>
      </c>
      <c r="G286" s="2429" t="str">
        <f>INDEX(PT_DIFFERENTIATION_NTAR,MATCH(B286,PT_DIFFERENTIATION_NTAR_ID,0))</f>
        <v/>
      </c>
      <c r="H286" s="1864"/>
      <c r="I286" s="1741"/>
      <c r="J286" s="1775"/>
      <c r="K286" s="1780"/>
      <c r="L286" s="1864" t="s">
        <v>459</v>
      </c>
      <c r="M286" s="343"/>
      <c r="N286" s="336"/>
      <c r="O286" s="1626"/>
      <c r="P286" s="1626"/>
      <c r="AH286" s="1633">
        <v>0</v>
      </c>
    </row>
    <row s="1637" customFormat="1" customHeight="1" ht="18.75" hidden="1">
      <c r="A287" s="1782"/>
      <c r="B287" s="1782"/>
      <c r="C287" s="371" t="s">
        <v>1310</v>
      </c>
      <c r="D287" s="2464"/>
      <c r="E287" s="2206"/>
      <c r="F287" s="2385"/>
      <c r="G287" s="2429"/>
      <c r="H287" s="1502"/>
      <c r="I287" s="653" t="s">
        <v>1309</v>
      </c>
      <c r="J287" s="573"/>
      <c r="K287" s="1502"/>
      <c r="L287" s="216"/>
      <c r="M287" s="343"/>
      <c r="N287" s="336"/>
      <c r="O287" s="1626"/>
      <c r="P287" s="1626"/>
      <c r="AH287" s="1633">
        <v>0</v>
      </c>
    </row>
    <row s="1637" customFormat="1" customHeight="1" ht="0.75" hidden="1">
      <c r="A288" s="1782"/>
      <c r="B288" s="1782"/>
      <c r="C288" s="371" t="s">
        <v>1317</v>
      </c>
      <c r="D288" s="2464"/>
      <c r="E288" s="2206"/>
      <c r="F288" s="2385"/>
      <c r="G288" s="402"/>
      <c r="H288" s="1502"/>
      <c r="I288" s="653"/>
      <c r="J288" s="573"/>
      <c r="K288" s="1502"/>
      <c r="L288" s="216"/>
      <c r="M288" s="343"/>
      <c r="N288" s="336"/>
      <c r="O288" s="1626"/>
      <c r="P288" s="1626"/>
      <c r="AH288" s="1633">
        <v>0</v>
      </c>
    </row>
    <row s="1637" customFormat="1" customHeight="1" ht="18.75" hidden="1">
      <c r="A289" s="1782" t="s">
        <v>398</v>
      </c>
      <c r="B289" s="1782" t="s">
        <v>399</v>
      </c>
      <c r="C289" s="371"/>
      <c r="D289" s="2464"/>
      <c r="E289" s="2206"/>
      <c r="F289" s="2385" t="str">
        <f>INDEX(PT_DIFFERENTIATION_VTAR,MATCH(A289,PT_DIFFERENTIATION_VTAR_ID,0))</f>
        <v>Тариф на подключение (технологическое присоединение) к централизованной системе холодного водоснабжения</v>
      </c>
      <c r="G289" s="2429" t="str">
        <f>INDEX(PT_DIFFERENTIATION_NTAR,MATCH(B289,PT_DIFFERENTIATION_NTAR_ID,0))</f>
        <v/>
      </c>
      <c r="H289" s="1864"/>
      <c r="I289" s="1741"/>
      <c r="J289" s="1775"/>
      <c r="K289" s="1780"/>
      <c r="L289" s="1864" t="s">
        <v>459</v>
      </c>
      <c r="M289" s="343"/>
      <c r="N289" s="336"/>
      <c r="O289" s="1626"/>
      <c r="P289" s="1626"/>
      <c r="AH289" s="1633">
        <v>0</v>
      </c>
    </row>
    <row s="1637" customFormat="1" customHeight="1" ht="18.75" hidden="1">
      <c r="A290" s="1782"/>
      <c r="B290" s="1782"/>
      <c r="C290" s="371" t="s">
        <v>1310</v>
      </c>
      <c r="D290" s="2464"/>
      <c r="E290" s="2206"/>
      <c r="F290" s="2385"/>
      <c r="G290" s="2429"/>
      <c r="H290" s="1502"/>
      <c r="I290" s="653" t="s">
        <v>1309</v>
      </c>
      <c r="J290" s="573"/>
      <c r="K290" s="1502"/>
      <c r="L290" s="216"/>
      <c r="M290" s="343"/>
      <c r="N290" s="336"/>
      <c r="O290" s="1626"/>
      <c r="P290" s="1626"/>
      <c r="AH290" s="1633">
        <v>0</v>
      </c>
    </row>
    <row s="1637" customFormat="1" customHeight="1" ht="0.75" hidden="1">
      <c r="A291" s="1782"/>
      <c r="B291" s="1782"/>
      <c r="C291" s="371" t="s">
        <v>1317</v>
      </c>
      <c r="D291" s="2464"/>
      <c r="E291" s="2206"/>
      <c r="F291" s="2385"/>
      <c r="G291" s="402"/>
      <c r="H291" s="1502"/>
      <c r="I291" s="653"/>
      <c r="J291" s="573"/>
      <c r="K291" s="1502"/>
      <c r="L291" s="216"/>
      <c r="M291" s="343"/>
      <c r="N291" s="336"/>
      <c r="O291" s="1626"/>
      <c r="P291" s="1626"/>
      <c r="AH291" s="1633">
        <v>0</v>
      </c>
    </row>
    <row s="1637" customFormat="1" customHeight="1" ht="18.75" hidden="1">
      <c r="A292" s="1782" t="s">
        <v>403</v>
      </c>
      <c r="B292" s="1782" t="s">
        <v>404</v>
      </c>
      <c r="C292" s="371"/>
      <c r="D292" s="2464"/>
      <c r="E292" s="2206"/>
      <c r="F292" s="2385" t="str">
        <f>INDEX(PT_DIFFERENTIATION_VTAR,MATCH(A292,PT_DIFFERENTIATION_VTAR_ID,0))</f>
        <v>Тариф на горячую воду (горячее водоснабжение)</v>
      </c>
      <c r="G292" s="2429" t="str">
        <f>INDEX(PT_DIFFERENTIATION_NTAR,MATCH(B292,PT_DIFFERENTIATION_NTAR_ID,0))</f>
        <v/>
      </c>
      <c r="H292" s="1864"/>
      <c r="I292" s="1741"/>
      <c r="J292" s="1775"/>
      <c r="K292" s="1780"/>
      <c r="L292" s="1864" t="s">
        <v>459</v>
      </c>
      <c r="M292" s="343"/>
      <c r="N292" s="336"/>
      <c r="O292" s="1626"/>
      <c r="P292" s="1626"/>
      <c r="AH292" s="1633">
        <v>0</v>
      </c>
    </row>
    <row s="1637" customFormat="1" customHeight="1" ht="18.75" hidden="1">
      <c r="A293" s="1782"/>
      <c r="B293" s="1782"/>
      <c r="C293" s="371" t="s">
        <v>1310</v>
      </c>
      <c r="D293" s="2464"/>
      <c r="E293" s="2206"/>
      <c r="F293" s="2385"/>
      <c r="G293" s="2429"/>
      <c r="H293" s="1502"/>
      <c r="I293" s="653" t="s">
        <v>1309</v>
      </c>
      <c r="J293" s="573"/>
      <c r="K293" s="1502"/>
      <c r="L293" s="216"/>
      <c r="M293" s="343"/>
      <c r="N293" s="336"/>
      <c r="O293" s="1626"/>
      <c r="P293" s="1626"/>
      <c r="AH293" s="1633">
        <v>0</v>
      </c>
    </row>
    <row s="1637" customFormat="1" customHeight="1" ht="0.75" hidden="1">
      <c r="A294" s="1782"/>
      <c r="B294" s="1782"/>
      <c r="C294" s="371" t="s">
        <v>1317</v>
      </c>
      <c r="D294" s="2464"/>
      <c r="E294" s="2206"/>
      <c r="F294" s="2385"/>
      <c r="G294" s="402"/>
      <c r="H294" s="1502"/>
      <c r="I294" s="653"/>
      <c r="J294" s="573"/>
      <c r="K294" s="1502"/>
      <c r="L294" s="216"/>
      <c r="M294" s="343"/>
      <c r="N294" s="336"/>
      <c r="O294" s="1626"/>
      <c r="P294" s="1626"/>
      <c r="AH294" s="1633">
        <v>0</v>
      </c>
    </row>
    <row s="1637" customFormat="1" customHeight="1" ht="18.75" hidden="1">
      <c r="A295" s="1782" t="s">
        <v>408</v>
      </c>
      <c r="B295" s="1782" t="s">
        <v>409</v>
      </c>
      <c r="C295" s="371"/>
      <c r="D295" s="2464"/>
      <c r="E295" s="2206"/>
      <c r="F295" s="2385" t="str">
        <f>INDEX(PT_DIFFERENTIATION_VTAR,MATCH(A295,PT_DIFFERENTIATION_VTAR_ID,0))</f>
        <v>Тариф на транспортировку горячей воды</v>
      </c>
      <c r="G295" s="2429" t="str">
        <f>INDEX(PT_DIFFERENTIATION_NTAR,MATCH(B295,PT_DIFFERENTIATION_NTAR_ID,0))</f>
        <v/>
      </c>
      <c r="H295" s="1864"/>
      <c r="I295" s="1741"/>
      <c r="J295" s="1775"/>
      <c r="K295" s="1780"/>
      <c r="L295" s="1864" t="s">
        <v>459</v>
      </c>
      <c r="M295" s="343"/>
      <c r="N295" s="336"/>
      <c r="O295" s="1626"/>
      <c r="P295" s="1626"/>
      <c r="AH295" s="1633">
        <v>0</v>
      </c>
    </row>
    <row s="1637" customFormat="1" customHeight="1" ht="18.75" hidden="1">
      <c r="A296" s="1782"/>
      <c r="B296" s="1782"/>
      <c r="C296" s="371" t="s">
        <v>1310</v>
      </c>
      <c r="D296" s="2464"/>
      <c r="E296" s="2206"/>
      <c r="F296" s="2385"/>
      <c r="G296" s="2429"/>
      <c r="H296" s="1502"/>
      <c r="I296" s="653" t="s">
        <v>1309</v>
      </c>
      <c r="J296" s="573"/>
      <c r="K296" s="1502"/>
      <c r="L296" s="216"/>
      <c r="M296" s="343"/>
      <c r="N296" s="336"/>
      <c r="O296" s="1626"/>
      <c r="P296" s="1626"/>
      <c r="AH296" s="1633">
        <v>0</v>
      </c>
    </row>
    <row s="1637" customFormat="1" customHeight="1" ht="0.75" hidden="1">
      <c r="A297" s="1782"/>
      <c r="B297" s="1782"/>
      <c r="C297" s="371" t="s">
        <v>1317</v>
      </c>
      <c r="D297" s="2464"/>
      <c r="E297" s="2206"/>
      <c r="F297" s="2385"/>
      <c r="G297" s="402"/>
      <c r="H297" s="1502"/>
      <c r="I297" s="653"/>
      <c r="J297" s="573"/>
      <c r="K297" s="1502"/>
      <c r="L297" s="216"/>
      <c r="M297" s="343"/>
      <c r="N297" s="336"/>
      <c r="O297" s="1626"/>
      <c r="P297" s="1626"/>
      <c r="AH297" s="1633">
        <v>0</v>
      </c>
    </row>
    <row s="1637" customFormat="1" customHeight="1" ht="18.75" hidden="1">
      <c r="A298" s="1782" t="s">
        <v>413</v>
      </c>
      <c r="B298" s="1782" t="s">
        <v>414</v>
      </c>
      <c r="C298" s="371"/>
      <c r="D298" s="2464"/>
      <c r="E298" s="2206"/>
      <c r="F298" s="2385" t="str">
        <f>INDEX(PT_DIFFERENTIATION_VTAR,MATCH(A298,PT_DIFFERENTIATION_VTAR_ID,0))</f>
        <v>Тариф на подключение (технологическое присоединение) к централизованной системе горячего водоснабжения</v>
      </c>
      <c r="G298" s="2429" t="str">
        <f>INDEX(PT_DIFFERENTIATION_NTAR,MATCH(B298,PT_DIFFERENTIATION_NTAR_ID,0))</f>
        <v/>
      </c>
      <c r="H298" s="1864"/>
      <c r="I298" s="1741"/>
      <c r="J298" s="1775"/>
      <c r="K298" s="1780"/>
      <c r="L298" s="1864" t="s">
        <v>459</v>
      </c>
      <c r="M298" s="343"/>
      <c r="N298" s="336"/>
      <c r="O298" s="1626"/>
      <c r="P298" s="1626"/>
      <c r="AH298" s="1633">
        <v>0</v>
      </c>
    </row>
    <row s="1637" customFormat="1" customHeight="1" ht="18.75" hidden="1">
      <c r="A299" s="1782"/>
      <c r="B299" s="1782"/>
      <c r="C299" s="371" t="s">
        <v>1310</v>
      </c>
      <c r="D299" s="2464"/>
      <c r="E299" s="2206"/>
      <c r="F299" s="2385"/>
      <c r="G299" s="2429"/>
      <c r="H299" s="1502"/>
      <c r="I299" s="653" t="s">
        <v>1309</v>
      </c>
      <c r="J299" s="573"/>
      <c r="K299" s="1502"/>
      <c r="L299" s="216"/>
      <c r="M299" s="343"/>
      <c r="N299" s="336"/>
      <c r="O299" s="1626"/>
      <c r="P299" s="1626"/>
      <c r="AH299" s="1633">
        <v>0</v>
      </c>
    </row>
    <row s="1637" customFormat="1" customHeight="1" ht="0.75" hidden="1">
      <c r="A300" s="1782"/>
      <c r="B300" s="1782"/>
      <c r="C300" s="371" t="s">
        <v>1317</v>
      </c>
      <c r="D300" s="2464"/>
      <c r="E300" s="2206"/>
      <c r="F300" s="2385"/>
      <c r="G300" s="402"/>
      <c r="H300" s="1502"/>
      <c r="I300" s="653"/>
      <c r="J300" s="573"/>
      <c r="K300" s="1502"/>
      <c r="L300" s="216"/>
      <c r="M300" s="343"/>
      <c r="N300" s="336"/>
      <c r="O300" s="1626"/>
      <c r="P300" s="1626"/>
      <c r="AH300" s="1633">
        <v>0</v>
      </c>
    </row>
    <row s="1637" customFormat="1" customHeight="1" ht="18.75" hidden="1">
      <c r="A301" s="1782" t="s">
        <v>418</v>
      </c>
      <c r="B301" s="1782" t="s">
        <v>419</v>
      </c>
      <c r="C301" s="371"/>
      <c r="D301" s="2464"/>
      <c r="E301" s="2206"/>
      <c r="F301" s="2385" t="str">
        <f>INDEX(PT_DIFFERENTIATION_VTAR,MATCH(A301,PT_DIFFERENTIATION_VTAR_ID,0))</f>
        <v>Тариф на водоотведение</v>
      </c>
      <c r="G301" s="2429" t="str">
        <f>INDEX(PT_DIFFERENTIATION_NTAR,MATCH(B301,PT_DIFFERENTIATION_NTAR_ID,0))</f>
        <v/>
      </c>
      <c r="H301" s="1864"/>
      <c r="I301" s="1741"/>
      <c r="J301" s="1775"/>
      <c r="K301" s="1780"/>
      <c r="L301" s="1864" t="s">
        <v>459</v>
      </c>
      <c r="M301" s="343"/>
      <c r="N301" s="336"/>
      <c r="O301" s="1626"/>
      <c r="P301" s="1626"/>
      <c r="AH301" s="1633">
        <v>0</v>
      </c>
    </row>
    <row s="1637" customFormat="1" customHeight="1" ht="18.75" hidden="1">
      <c r="A302" s="1782"/>
      <c r="B302" s="1782"/>
      <c r="C302" s="371" t="s">
        <v>1310</v>
      </c>
      <c r="D302" s="2464"/>
      <c r="E302" s="2206"/>
      <c r="F302" s="2385"/>
      <c r="G302" s="2429"/>
      <c r="H302" s="1502"/>
      <c r="I302" s="653" t="s">
        <v>1309</v>
      </c>
      <c r="J302" s="573"/>
      <c r="K302" s="1502"/>
      <c r="L302" s="216"/>
      <c r="M302" s="343"/>
      <c r="N302" s="336"/>
      <c r="O302" s="1626"/>
      <c r="P302" s="1626"/>
      <c r="AH302" s="1633">
        <v>0</v>
      </c>
    </row>
    <row s="1637" customFormat="1" customHeight="1" ht="0.75" hidden="1">
      <c r="A303" s="1782"/>
      <c r="B303" s="1782"/>
      <c r="C303" s="371" t="s">
        <v>1317</v>
      </c>
      <c r="D303" s="2464"/>
      <c r="E303" s="2206"/>
      <c r="F303" s="2385"/>
      <c r="G303" s="402"/>
      <c r="H303" s="1502"/>
      <c r="I303" s="653"/>
      <c r="J303" s="573"/>
      <c r="K303" s="1502"/>
      <c r="L303" s="216"/>
      <c r="M303" s="343"/>
      <c r="N303" s="336"/>
      <c r="O303" s="1626"/>
      <c r="P303" s="1626"/>
      <c r="AH303" s="1633">
        <v>0</v>
      </c>
    </row>
    <row s="1637" customFormat="1" customHeight="1" ht="18.75" hidden="1">
      <c r="A304" s="1782" t="s">
        <v>423</v>
      </c>
      <c r="B304" s="1782" t="s">
        <v>424</v>
      </c>
      <c r="C304" s="371"/>
      <c r="D304" s="2464"/>
      <c r="E304" s="2206"/>
      <c r="F304" s="2385" t="str">
        <f>INDEX(PT_DIFFERENTIATION_VTAR,MATCH(A304,PT_DIFFERENTIATION_VTAR_ID,0))</f>
        <v>Тариф на транспортировку сточных вод</v>
      </c>
      <c r="G304" s="2429" t="str">
        <f>INDEX(PT_DIFFERENTIATION_NTAR,MATCH(B304,PT_DIFFERENTIATION_NTAR_ID,0))</f>
        <v/>
      </c>
      <c r="H304" s="1864"/>
      <c r="I304" s="1741"/>
      <c r="J304" s="1775"/>
      <c r="K304" s="1780"/>
      <c r="L304" s="1864" t="s">
        <v>459</v>
      </c>
      <c r="M304" s="343"/>
      <c r="N304" s="336"/>
      <c r="O304" s="1626"/>
      <c r="P304" s="1626"/>
      <c r="AH304" s="1633">
        <v>0</v>
      </c>
    </row>
    <row s="1637" customFormat="1" customHeight="1" ht="18.75" hidden="1">
      <c r="A305" s="1782"/>
      <c r="B305" s="1782"/>
      <c r="C305" s="371" t="s">
        <v>1310</v>
      </c>
      <c r="D305" s="2464"/>
      <c r="E305" s="2206"/>
      <c r="F305" s="2385"/>
      <c r="G305" s="2429"/>
      <c r="H305" s="1502"/>
      <c r="I305" s="653" t="s">
        <v>1309</v>
      </c>
      <c r="J305" s="573"/>
      <c r="K305" s="1502"/>
      <c r="L305" s="216"/>
      <c r="M305" s="343"/>
      <c r="N305" s="336"/>
      <c r="O305" s="1626"/>
      <c r="P305" s="1626"/>
      <c r="AH305" s="1633">
        <v>0</v>
      </c>
    </row>
    <row s="1637" customFormat="1" customHeight="1" ht="0.75" hidden="1">
      <c r="A306" s="1782"/>
      <c r="B306" s="1782"/>
      <c r="C306" s="371" t="s">
        <v>1317</v>
      </c>
      <c r="D306" s="2464"/>
      <c r="E306" s="2206"/>
      <c r="F306" s="2385"/>
      <c r="G306" s="402"/>
      <c r="H306" s="1502"/>
      <c r="I306" s="653"/>
      <c r="J306" s="573"/>
      <c r="K306" s="1502"/>
      <c r="L306" s="216"/>
      <c r="M306" s="343"/>
      <c r="N306" s="336"/>
      <c r="O306" s="1626"/>
      <c r="P306" s="1626"/>
      <c r="AH306" s="1633">
        <v>0</v>
      </c>
    </row>
    <row s="1637" customFormat="1" customHeight="1" ht="18.75" hidden="1">
      <c r="A307" s="1782" t="s">
        <v>428</v>
      </c>
      <c r="B307" s="1782" t="s">
        <v>429</v>
      </c>
      <c r="C307" s="371"/>
      <c r="D307" s="2464"/>
      <c r="E307" s="2206"/>
      <c r="F307" s="2385" t="str">
        <f>INDEX(PT_DIFFERENTIATION_VTAR,MATCH(A307,PT_DIFFERENTIATION_VTAR_ID,0))</f>
        <v>Тариф на подключение (технологическое присоединение) к централизованной системе водоотведения</v>
      </c>
      <c r="G307" s="2429" t="str">
        <f>INDEX(PT_DIFFERENTIATION_NTAR,MATCH(B307,PT_DIFFERENTIATION_NTAR_ID,0))</f>
        <v/>
      </c>
      <c r="H307" s="1864"/>
      <c r="I307" s="1741"/>
      <c r="J307" s="1775"/>
      <c r="K307" s="1780"/>
      <c r="L307" s="1864" t="s">
        <v>459</v>
      </c>
      <c r="M307" s="343"/>
      <c r="N307" s="336"/>
      <c r="O307" s="1626"/>
      <c r="P307" s="1626"/>
      <c r="AH307" s="1633">
        <v>0</v>
      </c>
    </row>
    <row s="1637" customFormat="1" customHeight="1" ht="18.75" hidden="1">
      <c r="A308" s="1782"/>
      <c r="B308" s="1782"/>
      <c r="C308" s="371" t="s">
        <v>1310</v>
      </c>
      <c r="D308" s="2464"/>
      <c r="E308" s="2206"/>
      <c r="F308" s="2385"/>
      <c r="G308" s="2429"/>
      <c r="H308" s="1502"/>
      <c r="I308" s="653" t="s">
        <v>1309</v>
      </c>
      <c r="J308" s="573"/>
      <c r="K308" s="1502"/>
      <c r="L308" s="216"/>
      <c r="M308" s="343"/>
      <c r="N308" s="336"/>
      <c r="O308" s="1626"/>
      <c r="P308" s="1626"/>
      <c r="AH308" s="1633">
        <v>0</v>
      </c>
    </row>
    <row s="1637" customFormat="1" customHeight="1" ht="0.75">
      <c r="A309" s="1782"/>
      <c r="B309" s="1782"/>
      <c r="C309" s="371" t="s">
        <v>1317</v>
      </c>
      <c r="D309" s="2464"/>
      <c r="E309" s="2206"/>
      <c r="F309" s="2385"/>
      <c r="G309" s="402"/>
      <c r="H309" s="1502"/>
      <c r="I309" s="653"/>
      <c r="J309" s="573"/>
      <c r="K309" s="1502"/>
      <c r="L309" s="216"/>
      <c r="M309" s="343"/>
      <c r="N309" s="336"/>
      <c r="O309" s="1626"/>
      <c r="P309" s="1626"/>
      <c r="AH309" s="1633">
        <v>1</v>
      </c>
    </row>
    <row customHeight="1" ht="27">
      <c r="A310" s="1782"/>
      <c r="B310" s="1782"/>
      <c r="D310" s="378"/>
      <c r="E310" s="149" t="s">
        <v>120</v>
      </c>
      <c r="F310"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310" s="2462"/>
      <c r="H310" s="2462"/>
      <c r="I310" s="2462"/>
      <c r="J310" s="2462"/>
      <c r="K310" s="2462"/>
      <c r="L310" s="2462"/>
      <c r="M310" s="299"/>
      <c r="N310" s="336"/>
      <c r="AH310" s="376">
        <v>26</v>
      </c>
    </row>
    <row s="1637" customFormat="1" customHeight="1" ht="60.75" hidden="1">
      <c r="A311" s="1782" t="s">
        <v>231</v>
      </c>
      <c r="B311" s="1782" t="s">
        <v>232</v>
      </c>
      <c r="C311" s="371"/>
      <c r="D311" s="2464"/>
      <c r="E311" s="2206"/>
      <c r="F311" s="2385" t="str">
        <f>INDEX(PT_DIFFERENTIATION_VTAR,MATCH(A311,PT_DIFFERENTIATION_VTAR_ID,0))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1" s="2429" t="str">
        <f>INDEX(PT_DIFFERENTIATION_NTAR,MATCH(B311,PT_DIFFERENTIATION_NTAR_ID,0))</f>
        <v/>
      </c>
      <c r="H311" s="1864"/>
      <c r="I311" s="1741"/>
      <c r="J311" s="1775"/>
      <c r="K311" s="1780"/>
      <c r="L311" s="1864" t="s">
        <v>459</v>
      </c>
      <c r="M31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311" s="336"/>
      <c r="O311" s="1626"/>
      <c r="P311" s="1626"/>
      <c r="AH311" s="1633">
        <v>0</v>
      </c>
    </row>
    <row s="1637" customFormat="1" customHeight="1" ht="18.75" hidden="1">
      <c r="A312" s="1782"/>
      <c r="B312" s="1782"/>
      <c r="C312" s="371" t="s">
        <v>1310</v>
      </c>
      <c r="D312" s="2464"/>
      <c r="E312" s="2206"/>
      <c r="F312" s="2385"/>
      <c r="G312" s="2429"/>
      <c r="H312" s="1502"/>
      <c r="I312" s="653" t="s">
        <v>1309</v>
      </c>
      <c r="J312" s="573"/>
      <c r="K312" s="1502"/>
      <c r="L312" s="216"/>
      <c r="M312" s="2172"/>
      <c r="N312" s="336"/>
      <c r="O312" s="1626"/>
      <c r="P312" s="1626"/>
      <c r="AH312" s="1633">
        <v>0</v>
      </c>
    </row>
    <row s="1637" customFormat="1" customHeight="1" ht="0.75" hidden="1">
      <c r="A313" s="1782"/>
      <c r="B313" s="1782"/>
      <c r="C313" s="371" t="s">
        <v>1317</v>
      </c>
      <c r="D313" s="2464"/>
      <c r="E313" s="2206"/>
      <c r="F313" s="2385"/>
      <c r="G313" s="402"/>
      <c r="H313" s="1502"/>
      <c r="I313" s="653"/>
      <c r="J313" s="573"/>
      <c r="K313" s="1502"/>
      <c r="L313" s="216"/>
      <c r="M313" s="2172"/>
      <c r="N313" s="336"/>
      <c r="O313" s="1626"/>
      <c r="P313" s="1626"/>
      <c r="AH313" s="1633">
        <v>0</v>
      </c>
    </row>
    <row s="1637" customFormat="1" customHeight="1" ht="45" hidden="1">
      <c r="A314" s="1782" t="s">
        <v>239</v>
      </c>
      <c r="B314" s="1782" t="s">
        <v>240</v>
      </c>
      <c r="C314" s="371"/>
      <c r="D314" s="2464"/>
      <c r="E314" s="2206"/>
      <c r="F314" s="2385" t="str">
        <f>INDEX(PT_DIFFERENTIATION_VTAR,MATCH(A314,PT_DIFFERENTIATION_VTAR_ID,0))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4" s="2429" t="str">
        <f>INDEX(PT_DIFFERENTIATION_NTAR,MATCH(B314,PT_DIFFERENTIATION_NTAR_ID,0))</f>
        <v>Тариф на тепловую энергию</v>
      </c>
      <c r="H314" s="1864"/>
      <c r="I314" s="1741"/>
      <c r="J314" s="1775"/>
      <c r="K314" s="1780"/>
      <c r="L314" s="1864" t="s">
        <v>459</v>
      </c>
      <c r="M314" s="2173"/>
      <c r="N314" s="336"/>
      <c r="O314" s="1626"/>
      <c r="P314" s="1626"/>
      <c r="AH314" s="1633">
        <v>0</v>
      </c>
    </row>
    <row s="1637" customFormat="1" customHeight="1" ht="18.75" hidden="1">
      <c r="A315" s="1782"/>
      <c r="B315" s="1782"/>
      <c r="C315" s="371" t="s">
        <v>1310</v>
      </c>
      <c r="D315" s="2464"/>
      <c r="E315" s="2206"/>
      <c r="F315" s="2385"/>
      <c r="G315" s="2429"/>
      <c r="H315" s="1502"/>
      <c r="I315" s="653" t="s">
        <v>1309</v>
      </c>
      <c r="J315" s="573"/>
      <c r="K315" s="1502"/>
      <c r="L315" s="216"/>
      <c r="M315" s="1863"/>
      <c r="N315" s="336"/>
      <c r="O315" s="1626"/>
      <c r="P315" s="1626"/>
      <c r="AH315" s="1633">
        <v>0</v>
      </c>
    </row>
    <row s="1637" customFormat="1" customHeight="1" ht="18.75">
      <c r="A316" s="1825" t="s">
        <v>239</v>
      </c>
      <c r="B316" s="1825" t="s">
        <v>247</v>
      </c>
      <c r="C316" s="1689"/>
      <c r="D316" s="346"/>
      <c r="E316" s="1033"/>
      <c r="F316" s="1033"/>
      <c r="G316" s="2429" t="str">
        <f>INDEX(PT_DIFFERENTIATION_NTAR,MATCH(B316,PT_DIFFERENTIATION_NTAR_ID,0))</f>
        <v>Тариф на тепловую энергию</v>
      </c>
      <c r="H316" s="2273"/>
      <c r="I316" s="1741"/>
      <c r="J316" s="1775"/>
      <c r="K316" s="1780"/>
      <c r="L316" s="2273" t="s">
        <v>459</v>
      </c>
      <c r="M316" s="2320"/>
      <c r="N316" s="620"/>
      <c r="O316" s="1626"/>
      <c r="P316" s="1626"/>
      <c r="Q316" s="1637"/>
      <c r="R316" s="1637"/>
      <c r="S316" s="1637"/>
      <c r="T316" s="1637"/>
      <c r="U316" s="1637"/>
      <c r="V316" s="1637"/>
      <c r="W316" s="1637"/>
      <c r="X316" s="1637"/>
      <c r="Y316" s="1637"/>
      <c r="Z316" s="1637"/>
      <c r="AA316" s="1637"/>
      <c r="AB316" s="1637"/>
      <c r="AC316" s="1637"/>
      <c r="AD316" s="1637"/>
      <c r="AE316" s="1637"/>
      <c r="AF316" s="1637"/>
      <c r="AG316" s="1637"/>
      <c r="AH316" s="1637">
        <v>0</v>
      </c>
    </row>
    <row s="1637" customFormat="1" customHeight="1" ht="18.75">
      <c r="A317" s="1825"/>
      <c r="B317" s="1825"/>
      <c r="C317" s="1689" t="s">
        <v>1310</v>
      </c>
      <c r="D317" s="346"/>
      <c r="E317" s="1033"/>
      <c r="F317" s="1033"/>
      <c r="G317" s="2429"/>
      <c r="H317" s="2726"/>
      <c r="I317" s="2780" t="s">
        <v>1309</v>
      </c>
      <c r="J317" s="2728"/>
      <c r="K317" s="2726"/>
      <c r="L317" s="2729"/>
      <c r="M317" s="2320"/>
      <c r="N317" s="620"/>
      <c r="O317" s="1626"/>
      <c r="P317" s="1626"/>
      <c r="Q317" s="1637"/>
      <c r="R317" s="1637"/>
      <c r="S317" s="1637"/>
      <c r="T317" s="1637"/>
      <c r="U317" s="1637"/>
      <c r="V317" s="1637"/>
      <c r="W317" s="1637"/>
      <c r="X317" s="1637"/>
      <c r="Y317" s="1637"/>
      <c r="Z317" s="1637"/>
      <c r="AA317" s="1637"/>
      <c r="AB317" s="1637"/>
      <c r="AC317" s="1637"/>
      <c r="AD317" s="1637"/>
      <c r="AE317" s="1637"/>
      <c r="AF317" s="1637"/>
      <c r="AG317" s="1637"/>
      <c r="AH317" s="1637">
        <v>0</v>
      </c>
    </row>
    <row s="1637" customFormat="1" customHeight="1" ht="18.75">
      <c r="A318" s="1825" t="s">
        <v>239</v>
      </c>
      <c r="B318" s="1825" t="s">
        <v>251</v>
      </c>
      <c r="C318" s="1689"/>
      <c r="D318" s="346"/>
      <c r="E318" s="1033"/>
      <c r="F318" s="1033"/>
      <c r="G318" s="2429" t="str">
        <f>INDEX(PT_DIFFERENTIATION_NTAR,MATCH(B318,PT_DIFFERENTIATION_NTAR_ID,0))</f>
        <v>Тариф на тепловую энергию</v>
      </c>
      <c r="H318" s="2273"/>
      <c r="I318" s="1741"/>
      <c r="J318" s="1775"/>
      <c r="K318" s="1780"/>
      <c r="L318" s="2273" t="s">
        <v>459</v>
      </c>
      <c r="M318" s="2320"/>
      <c r="N318" s="620"/>
      <c r="O318" s="1626"/>
      <c r="P318" s="1626"/>
      <c r="Q318" s="1637"/>
      <c r="R318" s="1637"/>
      <c r="S318" s="1637"/>
      <c r="T318" s="1637"/>
      <c r="U318" s="1637"/>
      <c r="V318" s="1637"/>
      <c r="W318" s="1637"/>
      <c r="X318" s="1637"/>
      <c r="Y318" s="1637"/>
      <c r="Z318" s="1637"/>
      <c r="AA318" s="1637"/>
      <c r="AB318" s="1637"/>
      <c r="AC318" s="1637"/>
      <c r="AD318" s="1637"/>
      <c r="AE318" s="1637"/>
      <c r="AF318" s="1637"/>
      <c r="AG318" s="1637"/>
      <c r="AH318" s="1637">
        <v>0</v>
      </c>
    </row>
    <row s="1637" customFormat="1" customHeight="1" ht="18.75">
      <c r="A319" s="1825"/>
      <c r="B319" s="1825"/>
      <c r="C319" s="1689" t="s">
        <v>1310</v>
      </c>
      <c r="D319" s="346"/>
      <c r="E319" s="1033"/>
      <c r="F319" s="1033"/>
      <c r="G319" s="2429"/>
      <c r="H319" s="2726"/>
      <c r="I319" s="2781" t="s">
        <v>1309</v>
      </c>
      <c r="J319" s="2728"/>
      <c r="K319" s="2726"/>
      <c r="L319" s="2729"/>
      <c r="M319" s="2320"/>
      <c r="N319" s="620"/>
      <c r="O319" s="1626"/>
      <c r="P319" s="1626"/>
      <c r="Q319" s="1637"/>
      <c r="R319" s="1637"/>
      <c r="S319" s="1637"/>
      <c r="T319" s="1637"/>
      <c r="U319" s="1637"/>
      <c r="V319" s="1637"/>
      <c r="W319" s="1637"/>
      <c r="X319" s="1637"/>
      <c r="Y319" s="1637"/>
      <c r="Z319" s="1637"/>
      <c r="AA319" s="1637"/>
      <c r="AB319" s="1637"/>
      <c r="AC319" s="1637"/>
      <c r="AD319" s="1637"/>
      <c r="AE319" s="1637"/>
      <c r="AF319" s="1637"/>
      <c r="AG319" s="1637"/>
      <c r="AH319" s="1637">
        <v>0</v>
      </c>
    </row>
    <row s="1637" customFormat="1" customHeight="1" ht="18.75">
      <c r="A320" s="1825" t="s">
        <v>239</v>
      </c>
      <c r="B320" s="1825" t="s">
        <v>255</v>
      </c>
      <c r="C320" s="1689"/>
      <c r="D320" s="346"/>
      <c r="E320" s="1033"/>
      <c r="F320" s="1033"/>
      <c r="G320" s="2429" t="str">
        <f>INDEX(PT_DIFFERENTIATION_NTAR,MATCH(B320,PT_DIFFERENTIATION_NTAR_ID,0))</f>
        <v>Тариф на тепловую энергию</v>
      </c>
      <c r="H320" s="2273"/>
      <c r="I320" s="1741"/>
      <c r="J320" s="1775"/>
      <c r="K320" s="1780"/>
      <c r="L320" s="2273" t="s">
        <v>459</v>
      </c>
      <c r="M320" s="2320"/>
      <c r="N320" s="620"/>
      <c r="O320" s="1626"/>
      <c r="P320" s="1626"/>
      <c r="Q320" s="1637"/>
      <c r="R320" s="1637"/>
      <c r="S320" s="1637"/>
      <c r="T320" s="1637"/>
      <c r="U320" s="1637"/>
      <c r="V320" s="1637"/>
      <c r="W320" s="1637"/>
      <c r="X320" s="1637"/>
      <c r="Y320" s="1637"/>
      <c r="Z320" s="1637"/>
      <c r="AA320" s="1637"/>
      <c r="AB320" s="1637"/>
      <c r="AC320" s="1637"/>
      <c r="AD320" s="1637"/>
      <c r="AE320" s="1637"/>
      <c r="AF320" s="1637"/>
      <c r="AG320" s="1637"/>
      <c r="AH320" s="1637">
        <v>0</v>
      </c>
    </row>
    <row s="1637" customFormat="1" customHeight="1" ht="18.75">
      <c r="A321" s="1825"/>
      <c r="B321" s="1825"/>
      <c r="C321" s="1689" t="s">
        <v>1310</v>
      </c>
      <c r="D321" s="346"/>
      <c r="E321" s="1033"/>
      <c r="F321" s="1033"/>
      <c r="G321" s="2429"/>
      <c r="H321" s="2726"/>
      <c r="I321" s="2782" t="s">
        <v>1309</v>
      </c>
      <c r="J321" s="2728"/>
      <c r="K321" s="2726"/>
      <c r="L321" s="2729"/>
      <c r="M321" s="2320"/>
      <c r="N321" s="620"/>
      <c r="O321" s="1626"/>
      <c r="P321" s="1626"/>
      <c r="Q321" s="1637"/>
      <c r="R321" s="1637"/>
      <c r="S321" s="1637"/>
      <c r="T321" s="1637"/>
      <c r="U321" s="1637"/>
      <c r="V321" s="1637"/>
      <c r="W321" s="1637"/>
      <c r="X321" s="1637"/>
      <c r="Y321" s="1637"/>
      <c r="Z321" s="1637"/>
      <c r="AA321" s="1637"/>
      <c r="AB321" s="1637"/>
      <c r="AC321" s="1637"/>
      <c r="AD321" s="1637"/>
      <c r="AE321" s="1637"/>
      <c r="AF321" s="1637"/>
      <c r="AG321" s="1637"/>
      <c r="AH321" s="1637">
        <v>0</v>
      </c>
    </row>
    <row s="1637" customFormat="1" customHeight="1" ht="18.75">
      <c r="A322" s="1825" t="s">
        <v>239</v>
      </c>
      <c r="B322" s="1825" t="s">
        <v>259</v>
      </c>
      <c r="C322" s="1689"/>
      <c r="D322" s="346"/>
      <c r="E322" s="1033"/>
      <c r="F322" s="1033"/>
      <c r="G322" s="2429" t="str">
        <f>INDEX(PT_DIFFERENTIATION_NTAR,MATCH(B322,PT_DIFFERENTIATION_NTAR_ID,0))</f>
        <v>Тариф на тепловую энергию</v>
      </c>
      <c r="H322" s="2273"/>
      <c r="I322" s="1741"/>
      <c r="J322" s="1775"/>
      <c r="K322" s="1780"/>
      <c r="L322" s="2273" t="s">
        <v>459</v>
      </c>
      <c r="M322" s="2320"/>
      <c r="N322" s="620"/>
      <c r="O322" s="1626"/>
      <c r="P322" s="1626"/>
      <c r="Q322" s="1637"/>
      <c r="R322" s="1637"/>
      <c r="S322" s="1637"/>
      <c r="T322" s="1637"/>
      <c r="U322" s="1637"/>
      <c r="V322" s="1637"/>
      <c r="W322" s="1637"/>
      <c r="X322" s="1637"/>
      <c r="Y322" s="1637"/>
      <c r="Z322" s="1637"/>
      <c r="AA322" s="1637"/>
      <c r="AB322" s="1637"/>
      <c r="AC322" s="1637"/>
      <c r="AD322" s="1637"/>
      <c r="AE322" s="1637"/>
      <c r="AF322" s="1637"/>
      <c r="AG322" s="1637"/>
      <c r="AH322" s="1637">
        <v>0</v>
      </c>
    </row>
    <row s="1637" customFormat="1" customHeight="1" ht="18.75">
      <c r="A323" s="1825"/>
      <c r="B323" s="1825"/>
      <c r="C323" s="1689" t="s">
        <v>1310</v>
      </c>
      <c r="D323" s="346"/>
      <c r="E323" s="1033"/>
      <c r="F323" s="1033"/>
      <c r="G323" s="2429"/>
      <c r="H323" s="2726"/>
      <c r="I323" s="2783" t="s">
        <v>1309</v>
      </c>
      <c r="J323" s="2728"/>
      <c r="K323" s="2726"/>
      <c r="L323" s="2729"/>
      <c r="M323" s="2320"/>
      <c r="N323" s="620"/>
      <c r="O323" s="1626"/>
      <c r="P323" s="1626"/>
      <c r="Q323" s="1637"/>
      <c r="R323" s="1637"/>
      <c r="S323" s="1637"/>
      <c r="T323" s="1637"/>
      <c r="U323" s="1637"/>
      <c r="V323" s="1637"/>
      <c r="W323" s="1637"/>
      <c r="X323" s="1637"/>
      <c r="Y323" s="1637"/>
      <c r="Z323" s="1637"/>
      <c r="AA323" s="1637"/>
      <c r="AB323" s="1637"/>
      <c r="AC323" s="1637"/>
      <c r="AD323" s="1637"/>
      <c r="AE323" s="1637"/>
      <c r="AF323" s="1637"/>
      <c r="AG323" s="1637"/>
      <c r="AH323" s="1637">
        <v>0</v>
      </c>
    </row>
    <row s="1637" customFormat="1" customHeight="1" ht="18.75">
      <c r="A324" s="1825" t="s">
        <v>239</v>
      </c>
      <c r="B324" s="1825" t="s">
        <v>263</v>
      </c>
      <c r="C324" s="1689"/>
      <c r="D324" s="346"/>
      <c r="E324" s="1033"/>
      <c r="F324" s="1033"/>
      <c r="G324" s="2429" t="str">
        <f>INDEX(PT_DIFFERENTIATION_NTAR,MATCH(B324,PT_DIFFERENTIATION_NTAR_ID,0))</f>
        <v>Тариф на тепловую энергию</v>
      </c>
      <c r="H324" s="2273"/>
      <c r="I324" s="1741"/>
      <c r="J324" s="1775"/>
      <c r="K324" s="1780"/>
      <c r="L324" s="2273" t="s">
        <v>459</v>
      </c>
      <c r="M324" s="2320"/>
      <c r="N324" s="620"/>
      <c r="O324" s="1626"/>
      <c r="P324" s="1626"/>
      <c r="Q324" s="1637"/>
      <c r="R324" s="1637"/>
      <c r="S324" s="1637"/>
      <c r="T324" s="1637"/>
      <c r="U324" s="1637"/>
      <c r="V324" s="1637"/>
      <c r="W324" s="1637"/>
      <c r="X324" s="1637"/>
      <c r="Y324" s="1637"/>
      <c r="Z324" s="1637"/>
      <c r="AA324" s="1637"/>
      <c r="AB324" s="1637"/>
      <c r="AC324" s="1637"/>
      <c r="AD324" s="1637"/>
      <c r="AE324" s="1637"/>
      <c r="AF324" s="1637"/>
      <c r="AG324" s="1637"/>
      <c r="AH324" s="1637">
        <v>0</v>
      </c>
    </row>
    <row s="1637" customFormat="1" customHeight="1" ht="18.75">
      <c r="A325" s="1825"/>
      <c r="B325" s="1825"/>
      <c r="C325" s="1689" t="s">
        <v>1310</v>
      </c>
      <c r="D325" s="346"/>
      <c r="E325" s="1033"/>
      <c r="F325" s="1033"/>
      <c r="G325" s="2429"/>
      <c r="H325" s="2726"/>
      <c r="I325" s="2784" t="s">
        <v>1309</v>
      </c>
      <c r="J325" s="2728"/>
      <c r="K325" s="2726"/>
      <c r="L325" s="2729"/>
      <c r="M325" s="2320"/>
      <c r="N325" s="620"/>
      <c r="O325" s="1626"/>
      <c r="P325" s="1626"/>
      <c r="Q325" s="1637"/>
      <c r="R325" s="1637"/>
      <c r="S325" s="1637"/>
      <c r="T325" s="1637"/>
      <c r="U325" s="1637"/>
      <c r="V325" s="1637"/>
      <c r="W325" s="1637"/>
      <c r="X325" s="1637"/>
      <c r="Y325" s="1637"/>
      <c r="Z325" s="1637"/>
      <c r="AA325" s="1637"/>
      <c r="AB325" s="1637"/>
      <c r="AC325" s="1637"/>
      <c r="AD325" s="1637"/>
      <c r="AE325" s="1637"/>
      <c r="AF325" s="1637"/>
      <c r="AG325" s="1637"/>
      <c r="AH325" s="1637">
        <v>0</v>
      </c>
    </row>
    <row s="1637" customFormat="1" customHeight="1" ht="18.75">
      <c r="A326" s="1825" t="s">
        <v>239</v>
      </c>
      <c r="B326" s="1825" t="s">
        <v>267</v>
      </c>
      <c r="C326" s="1689"/>
      <c r="D326" s="346"/>
      <c r="E326" s="1033"/>
      <c r="F326" s="1033"/>
      <c r="G326" s="2429" t="str">
        <f>INDEX(PT_DIFFERENTIATION_NTAR,MATCH(B326,PT_DIFFERENTIATION_NTAR_ID,0))</f>
        <v>Тариф на тепловую энергию</v>
      </c>
      <c r="H326" s="2273"/>
      <c r="I326" s="1741"/>
      <c r="J326" s="1775"/>
      <c r="K326" s="1780"/>
      <c r="L326" s="2273" t="s">
        <v>459</v>
      </c>
      <c r="M326" s="2320"/>
      <c r="N326" s="620"/>
      <c r="O326" s="1626"/>
      <c r="P326" s="1626"/>
      <c r="Q326" s="1637"/>
      <c r="R326" s="1637"/>
      <c r="S326" s="1637"/>
      <c r="T326" s="1637"/>
      <c r="U326" s="1637"/>
      <c r="V326" s="1637"/>
      <c r="W326" s="1637"/>
      <c r="X326" s="1637"/>
      <c r="Y326" s="1637"/>
      <c r="Z326" s="1637"/>
      <c r="AA326" s="1637"/>
      <c r="AB326" s="1637"/>
      <c r="AC326" s="1637"/>
      <c r="AD326" s="1637"/>
      <c r="AE326" s="1637"/>
      <c r="AF326" s="1637"/>
      <c r="AG326" s="1637"/>
      <c r="AH326" s="1637">
        <v>0</v>
      </c>
    </row>
    <row s="1637" customFormat="1" customHeight="1" ht="18.75">
      <c r="A327" s="1825"/>
      <c r="B327" s="1825"/>
      <c r="C327" s="1689" t="s">
        <v>1310</v>
      </c>
      <c r="D327" s="346"/>
      <c r="E327" s="1033"/>
      <c r="F327" s="1033"/>
      <c r="G327" s="2429"/>
      <c r="H327" s="2726"/>
      <c r="I327" s="2785" t="s">
        <v>1309</v>
      </c>
      <c r="J327" s="2728"/>
      <c r="K327" s="2726"/>
      <c r="L327" s="2729"/>
      <c r="M327" s="2320"/>
      <c r="N327" s="620"/>
      <c r="O327" s="1626"/>
      <c r="P327" s="1626"/>
      <c r="Q327" s="1637"/>
      <c r="R327" s="1637"/>
      <c r="S327" s="1637"/>
      <c r="T327" s="1637"/>
      <c r="U327" s="1637"/>
      <c r="V327" s="1637"/>
      <c r="W327" s="1637"/>
      <c r="X327" s="1637"/>
      <c r="Y327" s="1637"/>
      <c r="Z327" s="1637"/>
      <c r="AA327" s="1637"/>
      <c r="AB327" s="1637"/>
      <c r="AC327" s="1637"/>
      <c r="AD327" s="1637"/>
      <c r="AE327" s="1637"/>
      <c r="AF327" s="1637"/>
      <c r="AG327" s="1637"/>
      <c r="AH327" s="1637">
        <v>0</v>
      </c>
    </row>
    <row s="1637" customFormat="1" customHeight="1" ht="18.75">
      <c r="A328" s="1825" t="s">
        <v>239</v>
      </c>
      <c r="B328" s="1825" t="s">
        <v>271</v>
      </c>
      <c r="C328" s="1689"/>
      <c r="D328" s="346"/>
      <c r="E328" s="1033"/>
      <c r="F328" s="1033"/>
      <c r="G328" s="2429" t="str">
        <f>INDEX(PT_DIFFERENTIATION_NTAR,MATCH(B328,PT_DIFFERENTIATION_NTAR_ID,0))</f>
        <v>Тариф на тепловую энергию</v>
      </c>
      <c r="H328" s="2273"/>
      <c r="I328" s="1741"/>
      <c r="J328" s="1775"/>
      <c r="K328" s="1780"/>
      <c r="L328" s="2273" t="s">
        <v>459</v>
      </c>
      <c r="M328" s="2320"/>
      <c r="N328" s="620"/>
      <c r="O328" s="1626"/>
      <c r="P328" s="1626"/>
      <c r="Q328" s="1637"/>
      <c r="R328" s="1637"/>
      <c r="S328" s="1637"/>
      <c r="T328" s="1637"/>
      <c r="U328" s="1637"/>
      <c r="V328" s="1637"/>
      <c r="W328" s="1637"/>
      <c r="X328" s="1637"/>
      <c r="Y328" s="1637"/>
      <c r="Z328" s="1637"/>
      <c r="AA328" s="1637"/>
      <c r="AB328" s="1637"/>
      <c r="AC328" s="1637"/>
      <c r="AD328" s="1637"/>
      <c r="AE328" s="1637"/>
      <c r="AF328" s="1637"/>
      <c r="AG328" s="1637"/>
      <c r="AH328" s="1637">
        <v>0</v>
      </c>
    </row>
    <row s="1637" customFormat="1" customHeight="1" ht="18.75">
      <c r="A329" s="1825"/>
      <c r="B329" s="1825"/>
      <c r="C329" s="1689" t="s">
        <v>1310</v>
      </c>
      <c r="D329" s="346"/>
      <c r="E329" s="1033"/>
      <c r="F329" s="1033"/>
      <c r="G329" s="2429"/>
      <c r="H329" s="2726"/>
      <c r="I329" s="2786" t="s">
        <v>1309</v>
      </c>
      <c r="J329" s="2728"/>
      <c r="K329" s="2726"/>
      <c r="L329" s="2729"/>
      <c r="M329" s="2320"/>
      <c r="N329" s="620"/>
      <c r="O329" s="1626"/>
      <c r="P329" s="1626"/>
      <c r="Q329" s="1637"/>
      <c r="R329" s="1637"/>
      <c r="S329" s="1637"/>
      <c r="T329" s="1637"/>
      <c r="U329" s="1637"/>
      <c r="V329" s="1637"/>
      <c r="W329" s="1637"/>
      <c r="X329" s="1637"/>
      <c r="Y329" s="1637"/>
      <c r="Z329" s="1637"/>
      <c r="AA329" s="1637"/>
      <c r="AB329" s="1637"/>
      <c r="AC329" s="1637"/>
      <c r="AD329" s="1637"/>
      <c r="AE329" s="1637"/>
      <c r="AF329" s="1637"/>
      <c r="AG329" s="1637"/>
      <c r="AH329" s="1637">
        <v>0</v>
      </c>
    </row>
    <row s="1637" customFormat="1" customHeight="1" ht="18.75">
      <c r="A330" s="1825" t="s">
        <v>239</v>
      </c>
      <c r="B330" s="1825" t="s">
        <v>275</v>
      </c>
      <c r="C330" s="1689"/>
      <c r="D330" s="346"/>
      <c r="E330" s="1033"/>
      <c r="F330" s="1033"/>
      <c r="G330" s="2429" t="str">
        <f>INDEX(PT_DIFFERENTIATION_NTAR,MATCH(B330,PT_DIFFERENTIATION_NTAR_ID,0))</f>
        <v>Тариф на тепловую энергию</v>
      </c>
      <c r="H330" s="2273"/>
      <c r="I330" s="1741"/>
      <c r="J330" s="1775"/>
      <c r="K330" s="1780"/>
      <c r="L330" s="2273" t="s">
        <v>459</v>
      </c>
      <c r="M330" s="2320"/>
      <c r="N330" s="620"/>
      <c r="O330" s="1626"/>
      <c r="P330" s="1626"/>
      <c r="Q330" s="1637"/>
      <c r="R330" s="1637"/>
      <c r="S330" s="1637"/>
      <c r="T330" s="1637"/>
      <c r="U330" s="1637"/>
      <c r="V330" s="1637"/>
      <c r="W330" s="1637"/>
      <c r="X330" s="1637"/>
      <c r="Y330" s="1637"/>
      <c r="Z330" s="1637"/>
      <c r="AA330" s="1637"/>
      <c r="AB330" s="1637"/>
      <c r="AC330" s="1637"/>
      <c r="AD330" s="1637"/>
      <c r="AE330" s="1637"/>
      <c r="AF330" s="1637"/>
      <c r="AG330" s="1637"/>
      <c r="AH330" s="1637">
        <v>0</v>
      </c>
    </row>
    <row s="1637" customFormat="1" customHeight="1" ht="18.75">
      <c r="A331" s="1825"/>
      <c r="B331" s="1825"/>
      <c r="C331" s="1689" t="s">
        <v>1310</v>
      </c>
      <c r="D331" s="346"/>
      <c r="E331" s="1033"/>
      <c r="F331" s="1033"/>
      <c r="G331" s="2429"/>
      <c r="H331" s="2726"/>
      <c r="I331" s="2787" t="s">
        <v>1309</v>
      </c>
      <c r="J331" s="2728"/>
      <c r="K331" s="2726"/>
      <c r="L331" s="2729"/>
      <c r="M331" s="2320"/>
      <c r="N331" s="620"/>
      <c r="O331" s="1626"/>
      <c r="P331" s="1626"/>
      <c r="Q331" s="1637"/>
      <c r="R331" s="1637"/>
      <c r="S331" s="1637"/>
      <c r="T331" s="1637"/>
      <c r="U331" s="1637"/>
      <c r="V331" s="1637"/>
      <c r="W331" s="1637"/>
      <c r="X331" s="1637"/>
      <c r="Y331" s="1637"/>
      <c r="Z331" s="1637"/>
      <c r="AA331" s="1637"/>
      <c r="AB331" s="1637"/>
      <c r="AC331" s="1637"/>
      <c r="AD331" s="1637"/>
      <c r="AE331" s="1637"/>
      <c r="AF331" s="1637"/>
      <c r="AG331" s="1637"/>
      <c r="AH331" s="1637">
        <v>0</v>
      </c>
    </row>
    <row s="1637" customFormat="1" customHeight="1" ht="18.75">
      <c r="A332" s="1825" t="s">
        <v>239</v>
      </c>
      <c r="B332" s="1825" t="s">
        <v>279</v>
      </c>
      <c r="C332" s="1689"/>
      <c r="D332" s="346"/>
      <c r="E332" s="1033"/>
      <c r="F332" s="1033"/>
      <c r="G332" s="2429" t="str">
        <f>INDEX(PT_DIFFERENTIATION_NTAR,MATCH(B332,PT_DIFFERENTIATION_NTAR_ID,0))</f>
        <v>Тариф на тепловую энергию</v>
      </c>
      <c r="H332" s="2273"/>
      <c r="I332" s="1741"/>
      <c r="J332" s="1775"/>
      <c r="K332" s="1780"/>
      <c r="L332" s="2273" t="s">
        <v>459</v>
      </c>
      <c r="M332" s="2320"/>
      <c r="N332" s="620"/>
      <c r="O332" s="1626"/>
      <c r="P332" s="1626"/>
      <c r="Q332" s="1637"/>
      <c r="R332" s="1637"/>
      <c r="S332" s="1637"/>
      <c r="T332" s="1637"/>
      <c r="U332" s="1637"/>
      <c r="V332" s="1637"/>
      <c r="W332" s="1637"/>
      <c r="X332" s="1637"/>
      <c r="Y332" s="1637"/>
      <c r="Z332" s="1637"/>
      <c r="AA332" s="1637"/>
      <c r="AB332" s="1637"/>
      <c r="AC332" s="1637"/>
      <c r="AD332" s="1637"/>
      <c r="AE332" s="1637"/>
      <c r="AF332" s="1637"/>
      <c r="AG332" s="1637"/>
      <c r="AH332" s="1637">
        <v>0</v>
      </c>
    </row>
    <row s="1637" customFormat="1" customHeight="1" ht="18.75">
      <c r="A333" s="1825"/>
      <c r="B333" s="1825"/>
      <c r="C333" s="1689" t="s">
        <v>1310</v>
      </c>
      <c r="D333" s="346"/>
      <c r="E333" s="1033"/>
      <c r="F333" s="1033"/>
      <c r="G333" s="2429"/>
      <c r="H333" s="2726"/>
      <c r="I333" s="2788" t="s">
        <v>1309</v>
      </c>
      <c r="J333" s="2728"/>
      <c r="K333" s="2726"/>
      <c r="L333" s="2729"/>
      <c r="M333" s="2320"/>
      <c r="N333" s="620"/>
      <c r="O333" s="1626"/>
      <c r="P333" s="1626"/>
      <c r="Q333" s="1637"/>
      <c r="R333" s="1637"/>
      <c r="S333" s="1637"/>
      <c r="T333" s="1637"/>
      <c r="U333" s="1637"/>
      <c r="V333" s="1637"/>
      <c r="W333" s="1637"/>
      <c r="X333" s="1637"/>
      <c r="Y333" s="1637"/>
      <c r="Z333" s="1637"/>
      <c r="AA333" s="1637"/>
      <c r="AB333" s="1637"/>
      <c r="AC333" s="1637"/>
      <c r="AD333" s="1637"/>
      <c r="AE333" s="1637"/>
      <c r="AF333" s="1637"/>
      <c r="AG333" s="1637"/>
      <c r="AH333" s="1637">
        <v>0</v>
      </c>
    </row>
    <row s="1637" customFormat="1" customHeight="1" ht="18.75">
      <c r="A334" s="1825" t="s">
        <v>239</v>
      </c>
      <c r="B334" s="1825" t="s">
        <v>283</v>
      </c>
      <c r="C334" s="1689"/>
      <c r="D334" s="346"/>
      <c r="E334" s="1033"/>
      <c r="F334" s="1033"/>
      <c r="G334" s="2429" t="str">
        <f>INDEX(PT_DIFFERENTIATION_NTAR,MATCH(B334,PT_DIFFERENTIATION_NTAR_ID,0))</f>
        <v>Тариф на тепловую энергию</v>
      </c>
      <c r="H334" s="2273"/>
      <c r="I334" s="1741"/>
      <c r="J334" s="1775"/>
      <c r="K334" s="1780"/>
      <c r="L334" s="2273" t="s">
        <v>459</v>
      </c>
      <c r="M334" s="2320"/>
      <c r="N334" s="620"/>
      <c r="O334" s="1626"/>
      <c r="P334" s="1626"/>
      <c r="Q334" s="1637"/>
      <c r="R334" s="1637"/>
      <c r="S334" s="1637"/>
      <c r="T334" s="1637"/>
      <c r="U334" s="1637"/>
      <c r="V334" s="1637"/>
      <c r="W334" s="1637"/>
      <c r="X334" s="1637"/>
      <c r="Y334" s="1637"/>
      <c r="Z334" s="1637"/>
      <c r="AA334" s="1637"/>
      <c r="AB334" s="1637"/>
      <c r="AC334" s="1637"/>
      <c r="AD334" s="1637"/>
      <c r="AE334" s="1637"/>
      <c r="AF334" s="1637"/>
      <c r="AG334" s="1637"/>
      <c r="AH334" s="1637">
        <v>0</v>
      </c>
    </row>
    <row s="1637" customFormat="1" customHeight="1" ht="18.75">
      <c r="A335" s="1825"/>
      <c r="B335" s="1825"/>
      <c r="C335" s="1689" t="s">
        <v>1310</v>
      </c>
      <c r="D335" s="346"/>
      <c r="E335" s="1033"/>
      <c r="F335" s="1033"/>
      <c r="G335" s="2429"/>
      <c r="H335" s="2726"/>
      <c r="I335" s="2789" t="s">
        <v>1309</v>
      </c>
      <c r="J335" s="2728"/>
      <c r="K335" s="2726"/>
      <c r="L335" s="2729"/>
      <c r="M335" s="2320"/>
      <c r="N335" s="620"/>
      <c r="O335" s="1626"/>
      <c r="P335" s="1626"/>
      <c r="Q335" s="1637"/>
      <c r="R335" s="1637"/>
      <c r="S335" s="1637"/>
      <c r="T335" s="1637"/>
      <c r="U335" s="1637"/>
      <c r="V335" s="1637"/>
      <c r="W335" s="1637"/>
      <c r="X335" s="1637"/>
      <c r="Y335" s="1637"/>
      <c r="Z335" s="1637"/>
      <c r="AA335" s="1637"/>
      <c r="AB335" s="1637"/>
      <c r="AC335" s="1637"/>
      <c r="AD335" s="1637"/>
      <c r="AE335" s="1637"/>
      <c r="AF335" s="1637"/>
      <c r="AG335" s="1637"/>
      <c r="AH335" s="1637">
        <v>0</v>
      </c>
    </row>
    <row s="1637" customFormat="1" customHeight="1" ht="18.75">
      <c r="A336" s="1825" t="s">
        <v>239</v>
      </c>
      <c r="B336" s="1825" t="s">
        <v>287</v>
      </c>
      <c r="C336" s="1689"/>
      <c r="D336" s="346"/>
      <c r="E336" s="1033"/>
      <c r="F336" s="1033"/>
      <c r="G336" s="2429" t="str">
        <f>INDEX(PT_DIFFERENTIATION_NTAR,MATCH(B336,PT_DIFFERENTIATION_NTAR_ID,0))</f>
        <v>Тариф на тепловую энергию</v>
      </c>
      <c r="H336" s="2273"/>
      <c r="I336" s="1741"/>
      <c r="J336" s="1775"/>
      <c r="K336" s="1780"/>
      <c r="L336" s="2273" t="s">
        <v>459</v>
      </c>
      <c r="M336" s="2320"/>
      <c r="N336" s="620"/>
      <c r="O336" s="1626"/>
      <c r="P336" s="1626"/>
      <c r="Q336" s="1637"/>
      <c r="R336" s="1637"/>
      <c r="S336" s="1637"/>
      <c r="T336" s="1637"/>
      <c r="U336" s="1637"/>
      <c r="V336" s="1637"/>
      <c r="W336" s="1637"/>
      <c r="X336" s="1637"/>
      <c r="Y336" s="1637"/>
      <c r="Z336" s="1637"/>
      <c r="AA336" s="1637"/>
      <c r="AB336" s="1637"/>
      <c r="AC336" s="1637"/>
      <c r="AD336" s="1637"/>
      <c r="AE336" s="1637"/>
      <c r="AF336" s="1637"/>
      <c r="AG336" s="1637"/>
      <c r="AH336" s="1637">
        <v>0</v>
      </c>
    </row>
    <row s="1637" customFormat="1" customHeight="1" ht="18.75">
      <c r="A337" s="1825"/>
      <c r="B337" s="1825"/>
      <c r="C337" s="1689" t="s">
        <v>1310</v>
      </c>
      <c r="D337" s="346"/>
      <c r="E337" s="1033"/>
      <c r="F337" s="1033"/>
      <c r="G337" s="2429"/>
      <c r="H337" s="2726"/>
      <c r="I337" s="2790" t="s">
        <v>1309</v>
      </c>
      <c r="J337" s="2728"/>
      <c r="K337" s="2726"/>
      <c r="L337" s="2729"/>
      <c r="M337" s="2320"/>
      <c r="N337" s="620"/>
      <c r="O337" s="1626"/>
      <c r="P337" s="1626"/>
      <c r="Q337" s="1637"/>
      <c r="R337" s="1637"/>
      <c r="S337" s="1637"/>
      <c r="T337" s="1637"/>
      <c r="U337" s="1637"/>
      <c r="V337" s="1637"/>
      <c r="W337" s="1637"/>
      <c r="X337" s="1637"/>
      <c r="Y337" s="1637"/>
      <c r="Z337" s="1637"/>
      <c r="AA337" s="1637"/>
      <c r="AB337" s="1637"/>
      <c r="AC337" s="1637"/>
      <c r="AD337" s="1637"/>
      <c r="AE337" s="1637"/>
      <c r="AF337" s="1637"/>
      <c r="AG337" s="1637"/>
      <c r="AH337" s="1637">
        <v>0</v>
      </c>
    </row>
    <row s="1637" customFormat="1" customHeight="1" ht="18.75">
      <c r="A338" s="1825" t="s">
        <v>239</v>
      </c>
      <c r="B338" s="1825" t="s">
        <v>291</v>
      </c>
      <c r="C338" s="1689"/>
      <c r="D338" s="346"/>
      <c r="E338" s="1033"/>
      <c r="F338" s="1033"/>
      <c r="G338" s="2429" t="str">
        <f>INDEX(PT_DIFFERENTIATION_NTAR,MATCH(B338,PT_DIFFERENTIATION_NTAR_ID,0))</f>
        <v>Тариф на тепловую энергию</v>
      </c>
      <c r="H338" s="2273"/>
      <c r="I338" s="1741"/>
      <c r="J338" s="1775"/>
      <c r="K338" s="1780"/>
      <c r="L338" s="2273" t="s">
        <v>459</v>
      </c>
      <c r="M338" s="2320"/>
      <c r="N338" s="620"/>
      <c r="O338" s="1626"/>
      <c r="P338" s="1626"/>
      <c r="Q338" s="1637"/>
      <c r="R338" s="1637"/>
      <c r="S338" s="1637"/>
      <c r="T338" s="1637"/>
      <c r="U338" s="1637"/>
      <c r="V338" s="1637"/>
      <c r="W338" s="1637"/>
      <c r="X338" s="1637"/>
      <c r="Y338" s="1637"/>
      <c r="Z338" s="1637"/>
      <c r="AA338" s="1637"/>
      <c r="AB338" s="1637"/>
      <c r="AC338" s="1637"/>
      <c r="AD338" s="1637"/>
      <c r="AE338" s="1637"/>
      <c r="AF338" s="1637"/>
      <c r="AG338" s="1637"/>
      <c r="AH338" s="1637">
        <v>0</v>
      </c>
    </row>
    <row s="1637" customFormat="1" customHeight="1" ht="18.75">
      <c r="A339" s="1825"/>
      <c r="B339" s="1825"/>
      <c r="C339" s="1689" t="s">
        <v>1310</v>
      </c>
      <c r="D339" s="346"/>
      <c r="E339" s="1033"/>
      <c r="F339" s="1033"/>
      <c r="G339" s="2429"/>
      <c r="H339" s="2726"/>
      <c r="I339" s="2791" t="s">
        <v>1309</v>
      </c>
      <c r="J339" s="2728"/>
      <c r="K339" s="2726"/>
      <c r="L339" s="2729"/>
      <c r="M339" s="2320"/>
      <c r="N339" s="620"/>
      <c r="O339" s="1626"/>
      <c r="P339" s="1626"/>
      <c r="Q339" s="1637"/>
      <c r="R339" s="1637"/>
      <c r="S339" s="1637"/>
      <c r="T339" s="1637"/>
      <c r="U339" s="1637"/>
      <c r="V339" s="1637"/>
      <c r="W339" s="1637"/>
      <c r="X339" s="1637"/>
      <c r="Y339" s="1637"/>
      <c r="Z339" s="1637"/>
      <c r="AA339" s="1637"/>
      <c r="AB339" s="1637"/>
      <c r="AC339" s="1637"/>
      <c r="AD339" s="1637"/>
      <c r="AE339" s="1637"/>
      <c r="AF339" s="1637"/>
      <c r="AG339" s="1637"/>
      <c r="AH339" s="1637">
        <v>0</v>
      </c>
    </row>
    <row s="1637" customFormat="1" customHeight="1" ht="18.75">
      <c r="A340" s="1825" t="s">
        <v>239</v>
      </c>
      <c r="B340" s="1825" t="s">
        <v>295</v>
      </c>
      <c r="C340" s="1689"/>
      <c r="D340" s="346"/>
      <c r="E340" s="1033"/>
      <c r="F340" s="1033"/>
      <c r="G340" s="2429" t="str">
        <f>INDEX(PT_DIFFERENTIATION_NTAR,MATCH(B340,PT_DIFFERENTIATION_NTAR_ID,0))</f>
        <v>Тариф на тепловую энергию</v>
      </c>
      <c r="H340" s="2273"/>
      <c r="I340" s="1741"/>
      <c r="J340" s="1775"/>
      <c r="K340" s="1780"/>
      <c r="L340" s="2273" t="s">
        <v>459</v>
      </c>
      <c r="M340" s="2320"/>
      <c r="N340" s="620"/>
      <c r="O340" s="1626"/>
      <c r="P340" s="1626"/>
      <c r="Q340" s="1637"/>
      <c r="R340" s="1637"/>
      <c r="S340" s="1637"/>
      <c r="T340" s="1637"/>
      <c r="U340" s="1637"/>
      <c r="V340" s="1637"/>
      <c r="W340" s="1637"/>
      <c r="X340" s="1637"/>
      <c r="Y340" s="1637"/>
      <c r="Z340" s="1637"/>
      <c r="AA340" s="1637"/>
      <c r="AB340" s="1637"/>
      <c r="AC340" s="1637"/>
      <c r="AD340" s="1637"/>
      <c r="AE340" s="1637"/>
      <c r="AF340" s="1637"/>
      <c r="AG340" s="1637"/>
      <c r="AH340" s="1637">
        <v>0</v>
      </c>
    </row>
    <row s="1637" customFormat="1" customHeight="1" ht="18.75">
      <c r="A341" s="1825"/>
      <c r="B341" s="1825"/>
      <c r="C341" s="1689" t="s">
        <v>1310</v>
      </c>
      <c r="D341" s="346"/>
      <c r="E341" s="1033"/>
      <c r="F341" s="1033"/>
      <c r="G341" s="2429"/>
      <c r="H341" s="2726"/>
      <c r="I341" s="2792" t="s">
        <v>1309</v>
      </c>
      <c r="J341" s="2728"/>
      <c r="K341" s="2726"/>
      <c r="L341" s="2729"/>
      <c r="M341" s="2320"/>
      <c r="N341" s="620"/>
      <c r="O341" s="1626"/>
      <c r="P341" s="1626"/>
      <c r="Q341" s="1637"/>
      <c r="R341" s="1637"/>
      <c r="S341" s="1637"/>
      <c r="T341" s="1637"/>
      <c r="U341" s="1637"/>
      <c r="V341" s="1637"/>
      <c r="W341" s="1637"/>
      <c r="X341" s="1637"/>
      <c r="Y341" s="1637"/>
      <c r="Z341" s="1637"/>
      <c r="AA341" s="1637"/>
      <c r="AB341" s="1637"/>
      <c r="AC341" s="1637"/>
      <c r="AD341" s="1637"/>
      <c r="AE341" s="1637"/>
      <c r="AF341" s="1637"/>
      <c r="AG341" s="1637"/>
      <c r="AH341" s="1637">
        <v>0</v>
      </c>
    </row>
    <row s="1637" customFormat="1" customHeight="1" ht="18.75">
      <c r="A342" s="1825" t="s">
        <v>239</v>
      </c>
      <c r="B342" s="1825" t="s">
        <v>299</v>
      </c>
      <c r="C342" s="1689"/>
      <c r="D342" s="346"/>
      <c r="E342" s="1033"/>
      <c r="F342" s="1033"/>
      <c r="G342" s="2429" t="str">
        <f>INDEX(PT_DIFFERENTIATION_NTAR,MATCH(B342,PT_DIFFERENTIATION_NTAR_ID,0))</f>
        <v>Тариф на тепловую энергию</v>
      </c>
      <c r="H342" s="2273"/>
      <c r="I342" s="1741"/>
      <c r="J342" s="1775"/>
      <c r="K342" s="1780"/>
      <c r="L342" s="2273" t="s">
        <v>459</v>
      </c>
      <c r="M342" s="2320"/>
      <c r="N342" s="620"/>
      <c r="O342" s="1626"/>
      <c r="P342" s="1626"/>
      <c r="Q342" s="1637"/>
      <c r="R342" s="1637"/>
      <c r="S342" s="1637"/>
      <c r="T342" s="1637"/>
      <c r="U342" s="1637"/>
      <c r="V342" s="1637"/>
      <c r="W342" s="1637"/>
      <c r="X342" s="1637"/>
      <c r="Y342" s="1637"/>
      <c r="Z342" s="1637"/>
      <c r="AA342" s="1637"/>
      <c r="AB342" s="1637"/>
      <c r="AC342" s="1637"/>
      <c r="AD342" s="1637"/>
      <c r="AE342" s="1637"/>
      <c r="AF342" s="1637"/>
      <c r="AG342" s="1637"/>
      <c r="AH342" s="1637">
        <v>0</v>
      </c>
    </row>
    <row s="1637" customFormat="1" customHeight="1" ht="18.75">
      <c r="A343" s="1825"/>
      <c r="B343" s="1825"/>
      <c r="C343" s="1689" t="s">
        <v>1310</v>
      </c>
      <c r="D343" s="346"/>
      <c r="E343" s="1033"/>
      <c r="F343" s="1033"/>
      <c r="G343" s="2429"/>
      <c r="H343" s="2726"/>
      <c r="I343" s="2793" t="s">
        <v>1309</v>
      </c>
      <c r="J343" s="2728"/>
      <c r="K343" s="2726"/>
      <c r="L343" s="2729"/>
      <c r="M343" s="2320"/>
      <c r="N343" s="620"/>
      <c r="O343" s="1626"/>
      <c r="P343" s="1626"/>
      <c r="Q343" s="1637"/>
      <c r="R343" s="1637"/>
      <c r="S343" s="1637"/>
      <c r="T343" s="1637"/>
      <c r="U343" s="1637"/>
      <c r="V343" s="1637"/>
      <c r="W343" s="1637"/>
      <c r="X343" s="1637"/>
      <c r="Y343" s="1637"/>
      <c r="Z343" s="1637"/>
      <c r="AA343" s="1637"/>
      <c r="AB343" s="1637"/>
      <c r="AC343" s="1637"/>
      <c r="AD343" s="1637"/>
      <c r="AE343" s="1637"/>
      <c r="AF343" s="1637"/>
      <c r="AG343" s="1637"/>
      <c r="AH343" s="1637">
        <v>0</v>
      </c>
    </row>
    <row s="1637" customFormat="1" customHeight="1" ht="18.75">
      <c r="A344" s="1825" t="s">
        <v>239</v>
      </c>
      <c r="B344" s="1825" t="s">
        <v>303</v>
      </c>
      <c r="C344" s="1689"/>
      <c r="D344" s="346"/>
      <c r="E344" s="1033"/>
      <c r="F344" s="1033"/>
      <c r="G344" s="2429" t="str">
        <f>INDEX(PT_DIFFERENTIATION_NTAR,MATCH(B344,PT_DIFFERENTIATION_NTAR_ID,0))</f>
        <v>Тариф на тепловую энергию</v>
      </c>
      <c r="H344" s="2273"/>
      <c r="I344" s="1741"/>
      <c r="J344" s="1775"/>
      <c r="K344" s="1780"/>
      <c r="L344" s="2273" t="s">
        <v>459</v>
      </c>
      <c r="M344" s="2320"/>
      <c r="N344" s="620"/>
      <c r="O344" s="1626"/>
      <c r="P344" s="1626"/>
      <c r="Q344" s="1637"/>
      <c r="R344" s="1637"/>
      <c r="S344" s="1637"/>
      <c r="T344" s="1637"/>
      <c r="U344" s="1637"/>
      <c r="V344" s="1637"/>
      <c r="W344" s="1637"/>
      <c r="X344" s="1637"/>
      <c r="Y344" s="1637"/>
      <c r="Z344" s="1637"/>
      <c r="AA344" s="1637"/>
      <c r="AB344" s="1637"/>
      <c r="AC344" s="1637"/>
      <c r="AD344" s="1637"/>
      <c r="AE344" s="1637"/>
      <c r="AF344" s="1637"/>
      <c r="AG344" s="1637"/>
      <c r="AH344" s="1637">
        <v>0</v>
      </c>
    </row>
    <row s="1637" customFormat="1" customHeight="1" ht="18.75">
      <c r="A345" s="1825"/>
      <c r="B345" s="1825"/>
      <c r="C345" s="1689" t="s">
        <v>1310</v>
      </c>
      <c r="D345" s="346"/>
      <c r="E345" s="1033"/>
      <c r="F345" s="1033"/>
      <c r="G345" s="2429"/>
      <c r="H345" s="2726"/>
      <c r="I345" s="2794" t="s">
        <v>1309</v>
      </c>
      <c r="J345" s="2728"/>
      <c r="K345" s="2726"/>
      <c r="L345" s="2729"/>
      <c r="M345" s="2320"/>
      <c r="N345" s="620"/>
      <c r="O345" s="1626"/>
      <c r="P345" s="1626"/>
      <c r="Q345" s="1637"/>
      <c r="R345" s="1637"/>
      <c r="S345" s="1637"/>
      <c r="T345" s="1637"/>
      <c r="U345" s="1637"/>
      <c r="V345" s="1637"/>
      <c r="W345" s="1637"/>
      <c r="X345" s="1637"/>
      <c r="Y345" s="1637"/>
      <c r="Z345" s="1637"/>
      <c r="AA345" s="1637"/>
      <c r="AB345" s="1637"/>
      <c r="AC345" s="1637"/>
      <c r="AD345" s="1637"/>
      <c r="AE345" s="1637"/>
      <c r="AF345" s="1637"/>
      <c r="AG345" s="1637"/>
      <c r="AH345" s="1637">
        <v>0</v>
      </c>
    </row>
    <row s="1637" customFormat="1" customHeight="1" ht="18.75">
      <c r="A346" s="1825" t="s">
        <v>239</v>
      </c>
      <c r="B346" s="1825" t="s">
        <v>307</v>
      </c>
      <c r="C346" s="1689"/>
      <c r="D346" s="346"/>
      <c r="E346" s="1033"/>
      <c r="F346" s="1033"/>
      <c r="G346" s="2429" t="str">
        <f>INDEX(PT_DIFFERENTIATION_NTAR,MATCH(B346,PT_DIFFERENTIATION_NTAR_ID,0))</f>
        <v>Тариф на тепловую энергию</v>
      </c>
      <c r="H346" s="2273"/>
      <c r="I346" s="1741"/>
      <c r="J346" s="1775"/>
      <c r="K346" s="1780"/>
      <c r="L346" s="2273" t="s">
        <v>459</v>
      </c>
      <c r="M346" s="2320"/>
      <c r="N346" s="620"/>
      <c r="O346" s="1626"/>
      <c r="P346" s="1626"/>
      <c r="Q346" s="1637"/>
      <c r="R346" s="1637"/>
      <c r="S346" s="1637"/>
      <c r="T346" s="1637"/>
      <c r="U346" s="1637"/>
      <c r="V346" s="1637"/>
      <c r="W346" s="1637"/>
      <c r="X346" s="1637"/>
      <c r="Y346" s="1637"/>
      <c r="Z346" s="1637"/>
      <c r="AA346" s="1637"/>
      <c r="AB346" s="1637"/>
      <c r="AC346" s="1637"/>
      <c r="AD346" s="1637"/>
      <c r="AE346" s="1637"/>
      <c r="AF346" s="1637"/>
      <c r="AG346" s="1637"/>
      <c r="AH346" s="1637">
        <v>0</v>
      </c>
    </row>
    <row s="1637" customFormat="1" customHeight="1" ht="18.75">
      <c r="A347" s="1825"/>
      <c r="B347" s="1825"/>
      <c r="C347" s="1689" t="s">
        <v>1310</v>
      </c>
      <c r="D347" s="346"/>
      <c r="E347" s="1033"/>
      <c r="F347" s="1033"/>
      <c r="G347" s="2429"/>
      <c r="H347" s="2726"/>
      <c r="I347" s="2795" t="s">
        <v>1309</v>
      </c>
      <c r="J347" s="2728"/>
      <c r="K347" s="2726"/>
      <c r="L347" s="2729"/>
      <c r="M347" s="2320"/>
      <c r="N347" s="620"/>
      <c r="O347" s="1626"/>
      <c r="P347" s="1626"/>
      <c r="Q347" s="1637"/>
      <c r="R347" s="1637"/>
      <c r="S347" s="1637"/>
      <c r="T347" s="1637"/>
      <c r="U347" s="1637"/>
      <c r="V347" s="1637"/>
      <c r="W347" s="1637"/>
      <c r="X347" s="1637"/>
      <c r="Y347" s="1637"/>
      <c r="Z347" s="1637"/>
      <c r="AA347" s="1637"/>
      <c r="AB347" s="1637"/>
      <c r="AC347" s="1637"/>
      <c r="AD347" s="1637"/>
      <c r="AE347" s="1637"/>
      <c r="AF347" s="1637"/>
      <c r="AG347" s="1637"/>
      <c r="AH347" s="1637">
        <v>0</v>
      </c>
    </row>
    <row s="1637" customFormat="1" customHeight="1" ht="18.75">
      <c r="A348" s="1825" t="s">
        <v>239</v>
      </c>
      <c r="B348" s="1825" t="s">
        <v>311</v>
      </c>
      <c r="C348" s="1689"/>
      <c r="D348" s="346"/>
      <c r="E348" s="1033"/>
      <c r="F348" s="1033"/>
      <c r="G348" s="2429" t="str">
        <f>INDEX(PT_DIFFERENTIATION_NTAR,MATCH(B348,PT_DIFFERENTIATION_NTAR_ID,0))</f>
        <v>Тариф на тепловую энергию</v>
      </c>
      <c r="H348" s="2273"/>
      <c r="I348" s="1741"/>
      <c r="J348" s="1775"/>
      <c r="K348" s="1780"/>
      <c r="L348" s="2273" t="s">
        <v>459</v>
      </c>
      <c r="M348" s="2320"/>
      <c r="N348" s="620"/>
      <c r="O348" s="1626"/>
      <c r="P348" s="1626"/>
      <c r="Q348" s="1637"/>
      <c r="R348" s="1637"/>
      <c r="S348" s="1637"/>
      <c r="T348" s="1637"/>
      <c r="U348" s="1637"/>
      <c r="V348" s="1637"/>
      <c r="W348" s="1637"/>
      <c r="X348" s="1637"/>
      <c r="Y348" s="1637"/>
      <c r="Z348" s="1637"/>
      <c r="AA348" s="1637"/>
      <c r="AB348" s="1637"/>
      <c r="AC348" s="1637"/>
      <c r="AD348" s="1637"/>
      <c r="AE348" s="1637"/>
      <c r="AF348" s="1637"/>
      <c r="AG348" s="1637"/>
      <c r="AH348" s="1637">
        <v>0</v>
      </c>
    </row>
    <row s="1637" customFormat="1" customHeight="1" ht="18.75">
      <c r="A349" s="1825"/>
      <c r="B349" s="1825"/>
      <c r="C349" s="1689" t="s">
        <v>1310</v>
      </c>
      <c r="D349" s="346"/>
      <c r="E349" s="1033"/>
      <c r="F349" s="1033"/>
      <c r="G349" s="2429"/>
      <c r="H349" s="2726"/>
      <c r="I349" s="2796" t="s">
        <v>1309</v>
      </c>
      <c r="J349" s="2728"/>
      <c r="K349" s="2726"/>
      <c r="L349" s="2729"/>
      <c r="M349" s="2320"/>
      <c r="N349" s="620"/>
      <c r="O349" s="1626"/>
      <c r="P349" s="1626"/>
      <c r="Q349" s="1637"/>
      <c r="R349" s="1637"/>
      <c r="S349" s="1637"/>
      <c r="T349" s="1637"/>
      <c r="U349" s="1637"/>
      <c r="V349" s="1637"/>
      <c r="W349" s="1637"/>
      <c r="X349" s="1637"/>
      <c r="Y349" s="1637"/>
      <c r="Z349" s="1637"/>
      <c r="AA349" s="1637"/>
      <c r="AB349" s="1637"/>
      <c r="AC349" s="1637"/>
      <c r="AD349" s="1637"/>
      <c r="AE349" s="1637"/>
      <c r="AF349" s="1637"/>
      <c r="AG349" s="1637"/>
      <c r="AH349" s="1637">
        <v>0</v>
      </c>
    </row>
    <row s="1637" customFormat="1" customHeight="1" ht="0.75" hidden="1">
      <c r="A350" s="1782"/>
      <c r="B350" s="1782"/>
      <c r="C350" s="371" t="s">
        <v>1317</v>
      </c>
      <c r="D350" s="2464"/>
      <c r="E350" s="2206"/>
      <c r="F350" s="2385"/>
      <c r="G350" s="402"/>
      <c r="H350" s="1502"/>
      <c r="I350" s="653"/>
      <c r="J350" s="573"/>
      <c r="K350" s="1502"/>
      <c r="L350" s="216"/>
      <c r="M350" s="343"/>
      <c r="N350" s="336"/>
      <c r="O350" s="1626"/>
      <c r="P350" s="1626"/>
      <c r="AH350" s="1633">
        <v>0</v>
      </c>
    </row>
    <row s="1637" customFormat="1" customHeight="1" ht="45" hidden="1">
      <c r="A351" s="1782" t="s">
        <v>319</v>
      </c>
      <c r="B351" s="1782" t="s">
        <v>320</v>
      </c>
      <c r="C351" s="371"/>
      <c r="D351" s="2464"/>
      <c r="E351" s="2206"/>
      <c r="F351" s="2385" t="str">
        <f>INDEX(PT_DIFFERENTIATION_VTAR,MATCH(A351,PT_DIFFERENTIATION_VTAR_ID,0))</f>
        <v>Тарифы на теплоноситель, поставляемый теплоснабжающими организациями потребителям, другим теплоснабжающим организациям</v>
      </c>
      <c r="G351" s="2429" t="str">
        <f>INDEX(PT_DIFFERENTIATION_NTAR,MATCH(B351,PT_DIFFERENTIATION_NTAR_ID,0))</f>
        <v>Тариф на теплоноситель</v>
      </c>
      <c r="H351" s="1864"/>
      <c r="I351" s="1741"/>
      <c r="J351" s="1775"/>
      <c r="K351" s="1780"/>
      <c r="L351" s="1864" t="s">
        <v>459</v>
      </c>
      <c r="M351" s="343"/>
      <c r="N351" s="336"/>
      <c r="O351" s="1626"/>
      <c r="P351" s="1626"/>
      <c r="AH351" s="1633">
        <v>0</v>
      </c>
    </row>
    <row s="1637" customFormat="1" customHeight="1" ht="18.75" hidden="1">
      <c r="A352" s="1782"/>
      <c r="B352" s="1782"/>
      <c r="C352" s="371" t="s">
        <v>1310</v>
      </c>
      <c r="D352" s="2464"/>
      <c r="E352" s="2206"/>
      <c r="F352" s="2385"/>
      <c r="G352" s="2429"/>
      <c r="H352" s="1502"/>
      <c r="I352" s="653" t="s">
        <v>1309</v>
      </c>
      <c r="J352" s="573"/>
      <c r="K352" s="1502"/>
      <c r="L352" s="216"/>
      <c r="M352" s="343"/>
      <c r="N352" s="336"/>
      <c r="O352" s="1626"/>
      <c r="P352" s="1626"/>
      <c r="AH352" s="1633">
        <v>0</v>
      </c>
    </row>
    <row s="1637" customFormat="1" customHeight="1" ht="0.75" hidden="1">
      <c r="A353" s="1782"/>
      <c r="B353" s="1782"/>
      <c r="C353" s="371" t="s">
        <v>1317</v>
      </c>
      <c r="D353" s="2464"/>
      <c r="E353" s="2206"/>
      <c r="F353" s="2385"/>
      <c r="G353" s="402"/>
      <c r="H353" s="1502"/>
      <c r="I353" s="653"/>
      <c r="J353" s="573"/>
      <c r="K353" s="1502"/>
      <c r="L353" s="216"/>
      <c r="M353" s="343"/>
      <c r="N353" s="336"/>
      <c r="O353" s="1626"/>
      <c r="P353" s="1626"/>
      <c r="AH353" s="1633">
        <v>0</v>
      </c>
    </row>
    <row s="1637" customFormat="1" customHeight="1" ht="45" hidden="1">
      <c r="A354" s="1782" t="s">
        <v>328</v>
      </c>
      <c r="B354" s="1782" t="s">
        <v>329</v>
      </c>
      <c r="C354" s="371"/>
      <c r="D354" s="2464"/>
      <c r="E354" s="2206"/>
      <c r="F354" s="2385" t="str">
        <f>INDEX(PT_DIFFERENTIATION_VTAR,MATCH(A354,PT_DIFFERENTIATION_VTAR_ID,0))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4" s="2429" t="str">
        <f>INDEX(PT_DIFFERENTIATION_NTAR,MATCH(B354,PT_DIFFERENTIATION_NTAR_ID,0))</f>
        <v/>
      </c>
      <c r="H354" s="1864"/>
      <c r="I354" s="1741"/>
      <c r="J354" s="1775"/>
      <c r="K354" s="1780"/>
      <c r="L354" s="1864" t="s">
        <v>459</v>
      </c>
      <c r="M354" s="343"/>
      <c r="N354" s="336"/>
      <c r="O354" s="1626"/>
      <c r="P354" s="1626"/>
      <c r="AH354" s="1633">
        <v>0</v>
      </c>
    </row>
    <row s="1637" customFormat="1" customHeight="1" ht="18.75" hidden="1">
      <c r="A355" s="1782"/>
      <c r="B355" s="1782"/>
      <c r="C355" s="371" t="s">
        <v>1310</v>
      </c>
      <c r="D355" s="2464"/>
      <c r="E355" s="2206"/>
      <c r="F355" s="2385"/>
      <c r="G355" s="2429"/>
      <c r="H355" s="1502"/>
      <c r="I355" s="653" t="s">
        <v>1309</v>
      </c>
      <c r="J355" s="573"/>
      <c r="K355" s="1502"/>
      <c r="L355" s="216"/>
      <c r="M355" s="343"/>
      <c r="N355" s="336"/>
      <c r="O355" s="1626"/>
      <c r="P355" s="1626"/>
      <c r="AH355" s="1633">
        <v>0</v>
      </c>
    </row>
    <row s="1637" customFormat="1" customHeight="1" ht="0.75" hidden="1">
      <c r="A356" s="1782"/>
      <c r="B356" s="1782"/>
      <c r="C356" s="371" t="s">
        <v>1317</v>
      </c>
      <c r="D356" s="2464"/>
      <c r="E356" s="2206"/>
      <c r="F356" s="2385"/>
      <c r="G356" s="402"/>
      <c r="H356" s="1502"/>
      <c r="I356" s="653"/>
      <c r="J356" s="573"/>
      <c r="K356" s="1502"/>
      <c r="L356" s="216"/>
      <c r="M356" s="343"/>
      <c r="N356" s="336"/>
      <c r="O356" s="1626"/>
      <c r="P356" s="1626"/>
      <c r="AH356" s="1633">
        <v>0</v>
      </c>
    </row>
    <row s="1637" customFormat="1" customHeight="1" ht="18.75" hidden="1">
      <c r="A357" s="1782" t="s">
        <v>334</v>
      </c>
      <c r="B357" s="1782" t="s">
        <v>335</v>
      </c>
      <c r="C357" s="371"/>
      <c r="D357" s="2464"/>
      <c r="E357" s="2206"/>
      <c r="F357" s="2385" t="str">
        <f>INDEX(PT_DIFFERENTIATION_VTAR,MATCH(A357,PT_DIFFERENTIATION_VTAR_ID,0))</f>
        <v>Тарифы на услуги по передаче тепловой энергии</v>
      </c>
      <c r="G357" s="2429" t="str">
        <f>INDEX(PT_DIFFERENTIATION_NTAR,MATCH(B357,PT_DIFFERENTIATION_NTAR_ID,0))</f>
        <v/>
      </c>
      <c r="H357" s="1864"/>
      <c r="I357" s="1741"/>
      <c r="J357" s="1775"/>
      <c r="K357" s="1780"/>
      <c r="L357" s="1864" t="s">
        <v>459</v>
      </c>
      <c r="M357" s="343"/>
      <c r="N357" s="336"/>
      <c r="O357" s="1626"/>
      <c r="P357" s="1626"/>
      <c r="AH357" s="1633">
        <v>0</v>
      </c>
    </row>
    <row s="1637" customFormat="1" customHeight="1" ht="18.75" hidden="1">
      <c r="A358" s="1782"/>
      <c r="B358" s="1782"/>
      <c r="C358" s="371" t="s">
        <v>1310</v>
      </c>
      <c r="D358" s="2464"/>
      <c r="E358" s="2206"/>
      <c r="F358" s="2385"/>
      <c r="G358" s="2429"/>
      <c r="H358" s="1502"/>
      <c r="I358" s="653" t="s">
        <v>1309</v>
      </c>
      <c r="J358" s="573"/>
      <c r="K358" s="1502"/>
      <c r="L358" s="216"/>
      <c r="M358" s="343"/>
      <c r="N358" s="336"/>
      <c r="O358" s="1626"/>
      <c r="P358" s="1626"/>
      <c r="AH358" s="1633">
        <v>0</v>
      </c>
    </row>
    <row s="1637" customFormat="1" customHeight="1" ht="0.75" hidden="1">
      <c r="A359" s="1782"/>
      <c r="B359" s="1782"/>
      <c r="C359" s="371" t="s">
        <v>1317</v>
      </c>
      <c r="D359" s="2464"/>
      <c r="E359" s="2206"/>
      <c r="F359" s="2385"/>
      <c r="G359" s="402"/>
      <c r="H359" s="1502"/>
      <c r="I359" s="653"/>
      <c r="J359" s="573"/>
      <c r="K359" s="1502"/>
      <c r="L359" s="216"/>
      <c r="M359" s="343"/>
      <c r="N359" s="336"/>
      <c r="O359" s="1626"/>
      <c r="P359" s="1626"/>
      <c r="AH359" s="1633">
        <v>0</v>
      </c>
    </row>
    <row s="1637" customFormat="1" customHeight="1" ht="18.75" hidden="1">
      <c r="A360" s="1782" t="s">
        <v>340</v>
      </c>
      <c r="B360" s="1782" t="s">
        <v>341</v>
      </c>
      <c r="C360" s="371"/>
      <c r="D360" s="2464"/>
      <c r="E360" s="2206"/>
      <c r="F360" s="2385" t="str">
        <f>INDEX(PT_DIFFERENTIATION_VTAR,MATCH(A360,PT_DIFFERENTIATION_VTAR_ID,0))</f>
        <v>Тарифы на услуги по передаче теплоносителя</v>
      </c>
      <c r="G360" s="2429" t="str">
        <f>INDEX(PT_DIFFERENTIATION_NTAR,MATCH(B360,PT_DIFFERENTIATION_NTAR_ID,0))</f>
        <v/>
      </c>
      <c r="H360" s="1864"/>
      <c r="I360" s="1741"/>
      <c r="J360" s="1775"/>
      <c r="K360" s="1780"/>
      <c r="L360" s="1864" t="s">
        <v>459</v>
      </c>
      <c r="M360" s="343"/>
      <c r="N360" s="336"/>
      <c r="O360" s="1626"/>
      <c r="P360" s="1626"/>
      <c r="AH360" s="1633">
        <v>0</v>
      </c>
    </row>
    <row s="1637" customFormat="1" customHeight="1" ht="18.75" hidden="1">
      <c r="A361" s="1782"/>
      <c r="B361" s="1782"/>
      <c r="C361" s="371" t="s">
        <v>1310</v>
      </c>
      <c r="D361" s="2464"/>
      <c r="E361" s="2206"/>
      <c r="F361" s="2385"/>
      <c r="G361" s="2429"/>
      <c r="H361" s="1502"/>
      <c r="I361" s="653" t="s">
        <v>1309</v>
      </c>
      <c r="J361" s="573"/>
      <c r="K361" s="1502"/>
      <c r="L361" s="216"/>
      <c r="M361" s="343"/>
      <c r="N361" s="336"/>
      <c r="O361" s="1626"/>
      <c r="P361" s="1626"/>
      <c r="AH361" s="1633">
        <v>0</v>
      </c>
    </row>
    <row s="1637" customFormat="1" customHeight="1" ht="0.75" hidden="1">
      <c r="A362" s="1782"/>
      <c r="B362" s="1782"/>
      <c r="C362" s="371" t="s">
        <v>1317</v>
      </c>
      <c r="D362" s="2464"/>
      <c r="E362" s="2206"/>
      <c r="F362" s="2385"/>
      <c r="G362" s="402"/>
      <c r="H362" s="1502"/>
      <c r="I362" s="653"/>
      <c r="J362" s="573"/>
      <c r="K362" s="1502"/>
      <c r="L362" s="216"/>
      <c r="M362" s="343"/>
      <c r="N362" s="336"/>
      <c r="O362" s="1626"/>
      <c r="P362" s="1626"/>
      <c r="AH362" s="1633">
        <v>0</v>
      </c>
    </row>
    <row s="1637" customFormat="1" customHeight="1" ht="18.75" hidden="1">
      <c r="A363" s="1782" t="s">
        <v>346</v>
      </c>
      <c r="B363" s="1782" t="s">
        <v>347</v>
      </c>
      <c r="C363" s="371"/>
      <c r="D363" s="2464"/>
      <c r="E363" s="2206"/>
      <c r="F363" s="2385" t="str">
        <f>INDEX(PT_DIFFERENTIATION_VTAR,MATCH(A363,PT_DIFFERENTIATION_VTAR_ID,0))</f>
        <v>Плата за услуги по поддержанию резервной тепловой мощности при отсутствии потребления тепловой энергии</v>
      </c>
      <c r="G363" s="2429" t="str">
        <f>INDEX(PT_DIFFERENTIATION_NTAR,MATCH(B363,PT_DIFFERENTIATION_NTAR_ID,0))</f>
        <v/>
      </c>
      <c r="H363" s="1864"/>
      <c r="I363" s="1741"/>
      <c r="J363" s="1775"/>
      <c r="K363" s="1780"/>
      <c r="L363" s="1864" t="s">
        <v>459</v>
      </c>
      <c r="M363" s="343"/>
      <c r="N363" s="336"/>
      <c r="O363" s="1626"/>
      <c r="P363" s="1626"/>
      <c r="AH363" s="1633">
        <v>0</v>
      </c>
    </row>
    <row s="1637" customFormat="1" customHeight="1" ht="18.75" hidden="1">
      <c r="A364" s="1782"/>
      <c r="B364" s="1782"/>
      <c r="C364" s="371" t="s">
        <v>1310</v>
      </c>
      <c r="D364" s="2464"/>
      <c r="E364" s="2206"/>
      <c r="F364" s="2385"/>
      <c r="G364" s="2429"/>
      <c r="H364" s="1502"/>
      <c r="I364" s="653" t="s">
        <v>1309</v>
      </c>
      <c r="J364" s="573"/>
      <c r="K364" s="1502"/>
      <c r="L364" s="216"/>
      <c r="M364" s="343"/>
      <c r="N364" s="336"/>
      <c r="O364" s="1626"/>
      <c r="P364" s="1626"/>
      <c r="AH364" s="1633">
        <v>0</v>
      </c>
    </row>
    <row s="1637" customFormat="1" customHeight="1" ht="0.75" hidden="1">
      <c r="A365" s="1782"/>
      <c r="B365" s="1782"/>
      <c r="C365" s="371" t="s">
        <v>1317</v>
      </c>
      <c r="D365" s="2464"/>
      <c r="E365" s="2206"/>
      <c r="F365" s="2385"/>
      <c r="G365" s="402"/>
      <c r="H365" s="1502"/>
      <c r="I365" s="653"/>
      <c r="J365" s="573"/>
      <c r="K365" s="1502"/>
      <c r="L365" s="216"/>
      <c r="M365" s="343"/>
      <c r="N365" s="336"/>
      <c r="O365" s="1626"/>
      <c r="P365" s="1626"/>
      <c r="AH365" s="1633">
        <v>0</v>
      </c>
    </row>
    <row s="1637" customFormat="1" customHeight="1" ht="18.75" hidden="1">
      <c r="A366" s="1782" t="s">
        <v>352</v>
      </c>
      <c r="B366" s="1782" t="s">
        <v>353</v>
      </c>
      <c r="C366" s="371"/>
      <c r="D366" s="2464"/>
      <c r="E366" s="2206"/>
      <c r="F366" s="2385" t="str">
        <f>INDEX(PT_DIFFERENTIATION_VTAR,MATCH(A366,PT_DIFFERENTIATION_VTAR_ID,0))</f>
        <v>Плата за подключение (технологическое присоединение) к системе теплоснабжения</v>
      </c>
      <c r="G366" s="2429" t="str">
        <f>INDEX(PT_DIFFERENTIATION_NTAR,MATCH(B366,PT_DIFFERENTIATION_NTAR_ID,0))</f>
        <v/>
      </c>
      <c r="H366" s="1864"/>
      <c r="I366" s="1741"/>
      <c r="J366" s="1775"/>
      <c r="K366" s="1780"/>
      <c r="L366" s="1864" t="s">
        <v>459</v>
      </c>
      <c r="M366" s="343"/>
      <c r="N366" s="336"/>
      <c r="O366" s="1626"/>
      <c r="P366" s="1626"/>
      <c r="AH366" s="1633">
        <v>0</v>
      </c>
    </row>
    <row s="1637" customFormat="1" customHeight="1" ht="18.75" hidden="1">
      <c r="A367" s="1782"/>
      <c r="B367" s="1782"/>
      <c r="C367" s="371" t="s">
        <v>1310</v>
      </c>
      <c r="D367" s="2464"/>
      <c r="E367" s="2206"/>
      <c r="F367" s="2385"/>
      <c r="G367" s="2429"/>
      <c r="H367" s="1502"/>
      <c r="I367" s="653" t="s">
        <v>1309</v>
      </c>
      <c r="J367" s="573"/>
      <c r="K367" s="1502"/>
      <c r="L367" s="216"/>
      <c r="M367" s="343"/>
      <c r="N367" s="336"/>
      <c r="O367" s="1626"/>
      <c r="P367" s="1626"/>
      <c r="AH367" s="1633">
        <v>0</v>
      </c>
    </row>
    <row s="1637" customFormat="1" customHeight="1" ht="0.75" hidden="1">
      <c r="A368" s="1782"/>
      <c r="B368" s="1782"/>
      <c r="C368" s="371" t="s">
        <v>1317</v>
      </c>
      <c r="D368" s="2464"/>
      <c r="E368" s="2206"/>
      <c r="F368" s="2385"/>
      <c r="G368" s="402"/>
      <c r="H368" s="1502"/>
      <c r="I368" s="653"/>
      <c r="J368" s="573"/>
      <c r="K368" s="1502"/>
      <c r="L368" s="216"/>
      <c r="M368" s="343"/>
      <c r="N368" s="336"/>
      <c r="O368" s="1626"/>
      <c r="P368" s="1626"/>
      <c r="AH368" s="1633">
        <v>0</v>
      </c>
    </row>
    <row s="1637" customFormat="1" customHeight="1" ht="18.75" hidden="1">
      <c r="A369" s="1782" t="s">
        <v>358</v>
      </c>
      <c r="B369" s="1782" t="s">
        <v>359</v>
      </c>
      <c r="C369" s="371"/>
      <c r="D369" s="2464"/>
      <c r="E369" s="2206"/>
      <c r="F369" s="2385" t="str">
        <f>INDEX(PT_DIFFERENTIATION_VTAR,MATCH(A369,PT_DIFFERENTIATION_VTAR_ID,0))</f>
        <v>Плата за подключение (технологическое присоединение) к системе теплоснабжения (индивидуальная)</v>
      </c>
      <c r="G369" s="2429" t="str">
        <f>INDEX(PT_DIFFERENTIATION_NTAR,MATCH(B369,PT_DIFFERENTIATION_NTAR_ID,0))</f>
        <v/>
      </c>
      <c r="H369" s="1991"/>
      <c r="I369" s="1741"/>
      <c r="J369" s="1775"/>
      <c r="K369" s="1780"/>
      <c r="L369" s="1991" t="s">
        <v>459</v>
      </c>
      <c r="M369" s="343"/>
      <c r="N369" s="336"/>
      <c r="O369" s="1626"/>
      <c r="P369" s="1626"/>
      <c r="AH369" s="1633">
        <v>0</v>
      </c>
    </row>
    <row s="1637" customFormat="1" customHeight="1" ht="18.75" hidden="1">
      <c r="A370" s="1782"/>
      <c r="B370" s="1782"/>
      <c r="C370" s="371" t="s">
        <v>1310</v>
      </c>
      <c r="D370" s="2464"/>
      <c r="E370" s="2206"/>
      <c r="F370" s="2385"/>
      <c r="G370" s="2429"/>
      <c r="H370" s="1502"/>
      <c r="I370" s="653" t="s">
        <v>1309</v>
      </c>
      <c r="J370" s="573"/>
      <c r="K370" s="1502"/>
      <c r="L370" s="216"/>
      <c r="M370" s="343"/>
      <c r="N370" s="336"/>
      <c r="O370" s="1626"/>
      <c r="P370" s="1626"/>
      <c r="AH370" s="1633">
        <v>0</v>
      </c>
    </row>
    <row s="1637" customFormat="1" customHeight="1" ht="0.75" hidden="1">
      <c r="A371" s="1782"/>
      <c r="B371" s="1782"/>
      <c r="C371" s="371" t="s">
        <v>1317</v>
      </c>
      <c r="D371" s="2464"/>
      <c r="E371" s="2206"/>
      <c r="F371" s="2385"/>
      <c r="G371" s="402"/>
      <c r="H371" s="1502"/>
      <c r="I371" s="653"/>
      <c r="J371" s="573"/>
      <c r="K371" s="1502"/>
      <c r="L371" s="216"/>
      <c r="M371" s="343"/>
      <c r="N371" s="336"/>
      <c r="O371" s="1626"/>
      <c r="P371" s="1626"/>
      <c r="AH371" s="1633">
        <v>0</v>
      </c>
    </row>
    <row s="1637" customFormat="1" customHeight="1" ht="18.75" hidden="1">
      <c r="A372" s="1782" t="s">
        <v>378</v>
      </c>
      <c r="B372" s="1782" t="s">
        <v>379</v>
      </c>
      <c r="C372" s="371"/>
      <c r="D372" s="2464"/>
      <c r="E372" s="2206"/>
      <c r="F372" s="2385" t="str">
        <f>INDEX(PT_DIFFERENTIATION_VTAR,MATCH(A372,PT_DIFFERENTIATION_VTAR_ID,0))</f>
        <v>Тариф на питьевую воду (питьевое водоснабжение)</v>
      </c>
      <c r="G372" s="2429" t="str">
        <f>INDEX(PT_DIFFERENTIATION_NTAR,MATCH(B372,PT_DIFFERENTIATION_NTAR_ID,0))</f>
        <v/>
      </c>
      <c r="H372" s="1864"/>
      <c r="I372" s="1741"/>
      <c r="J372" s="1775"/>
      <c r="K372" s="1780"/>
      <c r="L372" s="1864" t="s">
        <v>459</v>
      </c>
      <c r="M372" s="343"/>
      <c r="N372" s="336"/>
      <c r="O372" s="1626"/>
      <c r="P372" s="1626"/>
      <c r="AH372" s="1633">
        <v>0</v>
      </c>
    </row>
    <row s="1637" customFormat="1" customHeight="1" ht="18.75" hidden="1">
      <c r="A373" s="1782"/>
      <c r="B373" s="1782"/>
      <c r="C373" s="371" t="s">
        <v>1310</v>
      </c>
      <c r="D373" s="2464"/>
      <c r="E373" s="2206"/>
      <c r="F373" s="2385"/>
      <c r="G373" s="2429"/>
      <c r="H373" s="1502"/>
      <c r="I373" s="653" t="s">
        <v>1309</v>
      </c>
      <c r="J373" s="573"/>
      <c r="K373" s="1502"/>
      <c r="L373" s="216"/>
      <c r="M373" s="343"/>
      <c r="N373" s="336"/>
      <c r="O373" s="1626"/>
      <c r="P373" s="1626"/>
      <c r="AH373" s="1633">
        <v>0</v>
      </c>
    </row>
    <row s="1637" customFormat="1" customHeight="1" ht="0.75" hidden="1">
      <c r="A374" s="1782"/>
      <c r="B374" s="1782"/>
      <c r="C374" s="371" t="s">
        <v>1317</v>
      </c>
      <c r="D374" s="2464"/>
      <c r="E374" s="2206"/>
      <c r="F374" s="2385"/>
      <c r="G374" s="402"/>
      <c r="H374" s="1502"/>
      <c r="I374" s="653"/>
      <c r="J374" s="573"/>
      <c r="K374" s="1502"/>
      <c r="L374" s="216"/>
      <c r="M374" s="343"/>
      <c r="N374" s="336"/>
      <c r="O374" s="1626"/>
      <c r="P374" s="1626"/>
      <c r="AH374" s="1633">
        <v>0</v>
      </c>
    </row>
    <row s="1637" customFormat="1" customHeight="1" ht="18.75" hidden="1">
      <c r="A375" s="1782" t="s">
        <v>383</v>
      </c>
      <c r="B375" s="1782" t="s">
        <v>384</v>
      </c>
      <c r="C375" s="371"/>
      <c r="D375" s="2464"/>
      <c r="E375" s="2206"/>
      <c r="F375" s="2385" t="str">
        <f>INDEX(PT_DIFFERENTIATION_VTAR,MATCH(A375,PT_DIFFERENTIATION_VTAR_ID,0))</f>
        <v>Тариф на техническую воду</v>
      </c>
      <c r="G375" s="2429" t="str">
        <f>INDEX(PT_DIFFERENTIATION_NTAR,MATCH(B375,PT_DIFFERENTIATION_NTAR_ID,0))</f>
        <v/>
      </c>
      <c r="H375" s="1864"/>
      <c r="I375" s="1741"/>
      <c r="J375" s="1775"/>
      <c r="K375" s="1780"/>
      <c r="L375" s="1864" t="s">
        <v>459</v>
      </c>
      <c r="M375" s="343"/>
      <c r="N375" s="336"/>
      <c r="O375" s="1626"/>
      <c r="P375" s="1626"/>
      <c r="AH375" s="1633">
        <v>0</v>
      </c>
    </row>
    <row s="1637" customFormat="1" customHeight="1" ht="18.75" hidden="1">
      <c r="A376" s="1782"/>
      <c r="B376" s="1782"/>
      <c r="C376" s="371" t="s">
        <v>1310</v>
      </c>
      <c r="D376" s="2464"/>
      <c r="E376" s="2206"/>
      <c r="F376" s="2385"/>
      <c r="G376" s="2429"/>
      <c r="H376" s="1502"/>
      <c r="I376" s="653" t="s">
        <v>1309</v>
      </c>
      <c r="J376" s="573"/>
      <c r="K376" s="1502"/>
      <c r="L376" s="216"/>
      <c r="M376" s="343"/>
      <c r="N376" s="336"/>
      <c r="O376" s="1626"/>
      <c r="P376" s="1626"/>
      <c r="AH376" s="1633">
        <v>0</v>
      </c>
    </row>
    <row s="1637" customFormat="1" customHeight="1" ht="0.75" hidden="1">
      <c r="A377" s="1782"/>
      <c r="B377" s="1782"/>
      <c r="C377" s="371" t="s">
        <v>1317</v>
      </c>
      <c r="D377" s="2464"/>
      <c r="E377" s="2206"/>
      <c r="F377" s="2385"/>
      <c r="G377" s="402"/>
      <c r="H377" s="1502"/>
      <c r="I377" s="653"/>
      <c r="J377" s="573"/>
      <c r="K377" s="1502"/>
      <c r="L377" s="216"/>
      <c r="M377" s="343"/>
      <c r="N377" s="336"/>
      <c r="O377" s="1626"/>
      <c r="P377" s="1626"/>
      <c r="AH377" s="1633">
        <v>0</v>
      </c>
    </row>
    <row s="1637" customFormat="1" customHeight="1" ht="18.75" hidden="1">
      <c r="A378" s="1782" t="s">
        <v>388</v>
      </c>
      <c r="B378" s="1782" t="s">
        <v>389</v>
      </c>
      <c r="C378" s="371"/>
      <c r="D378" s="2464"/>
      <c r="E378" s="2206"/>
      <c r="F378" s="2385" t="str">
        <f>INDEX(PT_DIFFERENTIATION_VTAR,MATCH(A378,PT_DIFFERENTIATION_VTAR_ID,0))</f>
        <v>Тариф на транспортировку воды</v>
      </c>
      <c r="G378" s="2429" t="str">
        <f>INDEX(PT_DIFFERENTIATION_NTAR,MATCH(B378,PT_DIFFERENTIATION_NTAR_ID,0))</f>
        <v/>
      </c>
      <c r="H378" s="1864"/>
      <c r="I378" s="1741"/>
      <c r="J378" s="1775"/>
      <c r="K378" s="1780"/>
      <c r="L378" s="1864" t="s">
        <v>459</v>
      </c>
      <c r="M378" s="343"/>
      <c r="N378" s="336"/>
      <c r="O378" s="1626"/>
      <c r="P378" s="1626"/>
      <c r="AH378" s="1633">
        <v>0</v>
      </c>
    </row>
    <row s="1637" customFormat="1" customHeight="1" ht="18.75" hidden="1">
      <c r="A379" s="1782"/>
      <c r="B379" s="1782"/>
      <c r="C379" s="371" t="s">
        <v>1310</v>
      </c>
      <c r="D379" s="2464"/>
      <c r="E379" s="2206"/>
      <c r="F379" s="2385"/>
      <c r="G379" s="2429"/>
      <c r="H379" s="1502"/>
      <c r="I379" s="653" t="s">
        <v>1309</v>
      </c>
      <c r="J379" s="573"/>
      <c r="K379" s="1502"/>
      <c r="L379" s="216"/>
      <c r="M379" s="343"/>
      <c r="N379" s="336"/>
      <c r="O379" s="1626"/>
      <c r="P379" s="1626"/>
      <c r="AH379" s="1633">
        <v>0</v>
      </c>
    </row>
    <row s="1637" customFormat="1" customHeight="1" ht="0.75" hidden="1">
      <c r="A380" s="1782"/>
      <c r="B380" s="1782"/>
      <c r="C380" s="371" t="s">
        <v>1317</v>
      </c>
      <c r="D380" s="2464"/>
      <c r="E380" s="2206"/>
      <c r="F380" s="2385"/>
      <c r="G380" s="402"/>
      <c r="H380" s="1502"/>
      <c r="I380" s="653"/>
      <c r="J380" s="573"/>
      <c r="K380" s="1502"/>
      <c r="L380" s="216"/>
      <c r="M380" s="343"/>
      <c r="N380" s="336"/>
      <c r="O380" s="1626"/>
      <c r="P380" s="1626"/>
      <c r="AH380" s="1633">
        <v>0</v>
      </c>
    </row>
    <row s="1637" customFormat="1" customHeight="1" ht="18.75" hidden="1">
      <c r="A381" s="1782" t="s">
        <v>393</v>
      </c>
      <c r="B381" s="1782" t="s">
        <v>394</v>
      </c>
      <c r="C381" s="371"/>
      <c r="D381" s="2464"/>
      <c r="E381" s="2206"/>
      <c r="F381" s="2385" t="str">
        <f>INDEX(PT_DIFFERENTIATION_VTAR,MATCH(A381,PT_DIFFERENTIATION_VTAR_ID,0))</f>
        <v>Тариф на подвоз воды</v>
      </c>
      <c r="G381" s="2429" t="str">
        <f>INDEX(PT_DIFFERENTIATION_NTAR,MATCH(B381,PT_DIFFERENTIATION_NTAR_ID,0))</f>
        <v/>
      </c>
      <c r="H381" s="1864"/>
      <c r="I381" s="1741"/>
      <c r="J381" s="1775"/>
      <c r="K381" s="1780"/>
      <c r="L381" s="1864" t="s">
        <v>459</v>
      </c>
      <c r="M381" s="343"/>
      <c r="N381" s="336"/>
      <c r="O381" s="1626"/>
      <c r="P381" s="1626"/>
      <c r="AH381" s="1633">
        <v>0</v>
      </c>
    </row>
    <row s="1637" customFormat="1" customHeight="1" ht="18.75" hidden="1">
      <c r="A382" s="1782"/>
      <c r="B382" s="1782"/>
      <c r="C382" s="371" t="s">
        <v>1310</v>
      </c>
      <c r="D382" s="2464"/>
      <c r="E382" s="2206"/>
      <c r="F382" s="2385"/>
      <c r="G382" s="2429"/>
      <c r="H382" s="1502"/>
      <c r="I382" s="653" t="s">
        <v>1309</v>
      </c>
      <c r="J382" s="573"/>
      <c r="K382" s="1502"/>
      <c r="L382" s="216"/>
      <c r="M382" s="343"/>
      <c r="N382" s="336"/>
      <c r="O382" s="1626"/>
      <c r="P382" s="1626"/>
      <c r="AH382" s="1633">
        <v>0</v>
      </c>
    </row>
    <row s="1637" customFormat="1" customHeight="1" ht="0.75" hidden="1">
      <c r="A383" s="1782"/>
      <c r="B383" s="1782"/>
      <c r="C383" s="371" t="s">
        <v>1317</v>
      </c>
      <c r="D383" s="2464"/>
      <c r="E383" s="2206"/>
      <c r="F383" s="2385"/>
      <c r="G383" s="402"/>
      <c r="H383" s="1502"/>
      <c r="I383" s="653"/>
      <c r="J383" s="573"/>
      <c r="K383" s="1502"/>
      <c r="L383" s="216"/>
      <c r="M383" s="343"/>
      <c r="N383" s="336"/>
      <c r="O383" s="1626"/>
      <c r="P383" s="1626"/>
      <c r="AH383" s="1633">
        <v>0</v>
      </c>
    </row>
    <row s="1637" customFormat="1" customHeight="1" ht="18.75" hidden="1">
      <c r="A384" s="1782" t="s">
        <v>398</v>
      </c>
      <c r="B384" s="1782" t="s">
        <v>399</v>
      </c>
      <c r="C384" s="371"/>
      <c r="D384" s="2464"/>
      <c r="E384" s="2206"/>
      <c r="F384" s="2385" t="str">
        <f>INDEX(PT_DIFFERENTIATION_VTAR,MATCH(A384,PT_DIFFERENTIATION_VTAR_ID,0))</f>
        <v>Тариф на подключение (технологическое присоединение) к централизованной системе холодного водоснабжения</v>
      </c>
      <c r="G384" s="2429" t="str">
        <f>INDEX(PT_DIFFERENTIATION_NTAR,MATCH(B384,PT_DIFFERENTIATION_NTAR_ID,0))</f>
        <v/>
      </c>
      <c r="H384" s="1864"/>
      <c r="I384" s="1741"/>
      <c r="J384" s="1775"/>
      <c r="K384" s="1780"/>
      <c r="L384" s="1864" t="s">
        <v>459</v>
      </c>
      <c r="M384" s="343"/>
      <c r="N384" s="336"/>
      <c r="O384" s="1626"/>
      <c r="P384" s="1626"/>
      <c r="AH384" s="1633">
        <v>0</v>
      </c>
    </row>
    <row s="1637" customFormat="1" customHeight="1" ht="18.75" hidden="1">
      <c r="A385" s="1782"/>
      <c r="B385" s="1782"/>
      <c r="C385" s="371" t="s">
        <v>1310</v>
      </c>
      <c r="D385" s="2464"/>
      <c r="E385" s="2206"/>
      <c r="F385" s="2385"/>
      <c r="G385" s="2429"/>
      <c r="H385" s="1502"/>
      <c r="I385" s="653" t="s">
        <v>1309</v>
      </c>
      <c r="J385" s="573"/>
      <c r="K385" s="1502"/>
      <c r="L385" s="216"/>
      <c r="M385" s="343"/>
      <c r="N385" s="336"/>
      <c r="O385" s="1626"/>
      <c r="P385" s="1626"/>
      <c r="AH385" s="1633">
        <v>0</v>
      </c>
    </row>
    <row s="1637" customFormat="1" customHeight="1" ht="0.75" hidden="1">
      <c r="A386" s="1782"/>
      <c r="B386" s="1782"/>
      <c r="C386" s="371" t="s">
        <v>1317</v>
      </c>
      <c r="D386" s="2464"/>
      <c r="E386" s="2206"/>
      <c r="F386" s="2385"/>
      <c r="G386" s="402"/>
      <c r="H386" s="1502"/>
      <c r="I386" s="653"/>
      <c r="J386" s="573"/>
      <c r="K386" s="1502"/>
      <c r="L386" s="216"/>
      <c r="M386" s="343"/>
      <c r="N386" s="336"/>
      <c r="O386" s="1626"/>
      <c r="P386" s="1626"/>
      <c r="AH386" s="1633">
        <v>0</v>
      </c>
    </row>
    <row s="1637" customFormat="1" customHeight="1" ht="18.75" hidden="1">
      <c r="A387" s="1782" t="s">
        <v>403</v>
      </c>
      <c r="B387" s="1782" t="s">
        <v>404</v>
      </c>
      <c r="C387" s="371"/>
      <c r="D387" s="2464"/>
      <c r="E387" s="2206"/>
      <c r="F387" s="2385" t="str">
        <f>INDEX(PT_DIFFERENTIATION_VTAR,MATCH(A387,PT_DIFFERENTIATION_VTAR_ID,0))</f>
        <v>Тариф на горячую воду (горячее водоснабжение)</v>
      </c>
      <c r="G387" s="2429" t="str">
        <f>INDEX(PT_DIFFERENTIATION_NTAR,MATCH(B387,PT_DIFFERENTIATION_NTAR_ID,0))</f>
        <v/>
      </c>
      <c r="H387" s="1864"/>
      <c r="I387" s="1741"/>
      <c r="J387" s="1775"/>
      <c r="K387" s="1780"/>
      <c r="L387" s="1864" t="s">
        <v>459</v>
      </c>
      <c r="M387" s="343"/>
      <c r="N387" s="336"/>
      <c r="O387" s="1626"/>
      <c r="P387" s="1626"/>
      <c r="AH387" s="1633">
        <v>0</v>
      </c>
    </row>
    <row s="1637" customFormat="1" customHeight="1" ht="18.75" hidden="1">
      <c r="A388" s="1782"/>
      <c r="B388" s="1782"/>
      <c r="C388" s="371" t="s">
        <v>1310</v>
      </c>
      <c r="D388" s="2464"/>
      <c r="E388" s="2206"/>
      <c r="F388" s="2385"/>
      <c r="G388" s="2429"/>
      <c r="H388" s="1502"/>
      <c r="I388" s="653" t="s">
        <v>1309</v>
      </c>
      <c r="J388" s="573"/>
      <c r="K388" s="1502"/>
      <c r="L388" s="216"/>
      <c r="M388" s="343"/>
      <c r="N388" s="336"/>
      <c r="O388" s="1626"/>
      <c r="P388" s="1626"/>
      <c r="AH388" s="1633">
        <v>0</v>
      </c>
    </row>
    <row s="1637" customFormat="1" customHeight="1" ht="0.75" hidden="1">
      <c r="A389" s="1782"/>
      <c r="B389" s="1782"/>
      <c r="C389" s="371" t="s">
        <v>1317</v>
      </c>
      <c r="D389" s="2464"/>
      <c r="E389" s="2206"/>
      <c r="F389" s="2385"/>
      <c r="G389" s="402"/>
      <c r="H389" s="1502"/>
      <c r="I389" s="653"/>
      <c r="J389" s="573"/>
      <c r="K389" s="1502"/>
      <c r="L389" s="216"/>
      <c r="M389" s="343"/>
      <c r="N389" s="336"/>
      <c r="O389" s="1626"/>
      <c r="P389" s="1626"/>
      <c r="AH389" s="1633">
        <v>0</v>
      </c>
    </row>
    <row s="1637" customFormat="1" customHeight="1" ht="18.75" hidden="1">
      <c r="A390" s="1782" t="s">
        <v>408</v>
      </c>
      <c r="B390" s="1782" t="s">
        <v>409</v>
      </c>
      <c r="C390" s="371"/>
      <c r="D390" s="2464"/>
      <c r="E390" s="2206"/>
      <c r="F390" s="2385" t="str">
        <f>INDEX(PT_DIFFERENTIATION_VTAR,MATCH(A390,PT_DIFFERENTIATION_VTAR_ID,0))</f>
        <v>Тариф на транспортировку горячей воды</v>
      </c>
      <c r="G390" s="2429" t="str">
        <f>INDEX(PT_DIFFERENTIATION_NTAR,MATCH(B390,PT_DIFFERENTIATION_NTAR_ID,0))</f>
        <v/>
      </c>
      <c r="H390" s="1864"/>
      <c r="I390" s="1741"/>
      <c r="J390" s="1775"/>
      <c r="K390" s="1780"/>
      <c r="L390" s="1864" t="s">
        <v>459</v>
      </c>
      <c r="M390" s="343"/>
      <c r="N390" s="336"/>
      <c r="O390" s="1626"/>
      <c r="P390" s="1626"/>
      <c r="AH390" s="1633">
        <v>0</v>
      </c>
    </row>
    <row s="1637" customFormat="1" customHeight="1" ht="18.75" hidden="1">
      <c r="A391" s="1782"/>
      <c r="B391" s="1782"/>
      <c r="C391" s="371" t="s">
        <v>1310</v>
      </c>
      <c r="D391" s="2464"/>
      <c r="E391" s="2206"/>
      <c r="F391" s="2385"/>
      <c r="G391" s="2429"/>
      <c r="H391" s="1502"/>
      <c r="I391" s="653" t="s">
        <v>1309</v>
      </c>
      <c r="J391" s="573"/>
      <c r="K391" s="1502"/>
      <c r="L391" s="216"/>
      <c r="M391" s="343"/>
      <c r="N391" s="336"/>
      <c r="O391" s="1626"/>
      <c r="P391" s="1626"/>
      <c r="AH391" s="1633">
        <v>0</v>
      </c>
    </row>
    <row s="1637" customFormat="1" customHeight="1" ht="0.75" hidden="1">
      <c r="A392" s="1782"/>
      <c r="B392" s="1782"/>
      <c r="C392" s="371" t="s">
        <v>1317</v>
      </c>
      <c r="D392" s="2464"/>
      <c r="E392" s="2206"/>
      <c r="F392" s="2385"/>
      <c r="G392" s="402"/>
      <c r="H392" s="1502"/>
      <c r="I392" s="653"/>
      <c r="J392" s="573"/>
      <c r="K392" s="1502"/>
      <c r="L392" s="216"/>
      <c r="M392" s="343"/>
      <c r="N392" s="336"/>
      <c r="O392" s="1626"/>
      <c r="P392" s="1626"/>
      <c r="AH392" s="1633">
        <v>0</v>
      </c>
    </row>
    <row s="1637" customFormat="1" customHeight="1" ht="18.75" hidden="1">
      <c r="A393" s="1782" t="s">
        <v>413</v>
      </c>
      <c r="B393" s="1782" t="s">
        <v>414</v>
      </c>
      <c r="C393" s="371"/>
      <c r="D393" s="2464"/>
      <c r="E393" s="2206"/>
      <c r="F393" s="2385" t="str">
        <f>INDEX(PT_DIFFERENTIATION_VTAR,MATCH(A393,PT_DIFFERENTIATION_VTAR_ID,0))</f>
        <v>Тариф на подключение (технологическое присоединение) к централизованной системе горячего водоснабжения</v>
      </c>
      <c r="G393" s="2429" t="str">
        <f>INDEX(PT_DIFFERENTIATION_NTAR,MATCH(B393,PT_DIFFERENTIATION_NTAR_ID,0))</f>
        <v/>
      </c>
      <c r="H393" s="1864"/>
      <c r="I393" s="1741"/>
      <c r="J393" s="1775"/>
      <c r="K393" s="1780"/>
      <c r="L393" s="1864" t="s">
        <v>459</v>
      </c>
      <c r="M393" s="343"/>
      <c r="N393" s="336"/>
      <c r="O393" s="1626"/>
      <c r="P393" s="1626"/>
      <c r="AH393" s="1633">
        <v>0</v>
      </c>
    </row>
    <row s="1637" customFormat="1" customHeight="1" ht="18.75" hidden="1">
      <c r="A394" s="1782"/>
      <c r="B394" s="1782"/>
      <c r="C394" s="371" t="s">
        <v>1310</v>
      </c>
      <c r="D394" s="2464"/>
      <c r="E394" s="2206"/>
      <c r="F394" s="2385"/>
      <c r="G394" s="2429"/>
      <c r="H394" s="1502"/>
      <c r="I394" s="653" t="s">
        <v>1309</v>
      </c>
      <c r="J394" s="573"/>
      <c r="K394" s="1502"/>
      <c r="L394" s="216"/>
      <c r="M394" s="343"/>
      <c r="N394" s="336"/>
      <c r="O394" s="1626"/>
      <c r="P394" s="1626"/>
      <c r="AH394" s="1633">
        <v>0</v>
      </c>
    </row>
    <row s="1637" customFormat="1" customHeight="1" ht="0.75" hidden="1">
      <c r="A395" s="1782"/>
      <c r="B395" s="1782"/>
      <c r="C395" s="371" t="s">
        <v>1317</v>
      </c>
      <c r="D395" s="2464"/>
      <c r="E395" s="2206"/>
      <c r="F395" s="2385"/>
      <c r="G395" s="402"/>
      <c r="H395" s="1502"/>
      <c r="I395" s="653"/>
      <c r="J395" s="573"/>
      <c r="K395" s="1502"/>
      <c r="L395" s="216"/>
      <c r="M395" s="343"/>
      <c r="N395" s="336"/>
      <c r="O395" s="1626"/>
      <c r="P395" s="1626"/>
      <c r="AH395" s="1633">
        <v>0</v>
      </c>
    </row>
    <row s="1637" customFormat="1" customHeight="1" ht="18.75" hidden="1">
      <c r="A396" s="1782" t="s">
        <v>418</v>
      </c>
      <c r="B396" s="1782" t="s">
        <v>419</v>
      </c>
      <c r="C396" s="371"/>
      <c r="D396" s="2464"/>
      <c r="E396" s="2206"/>
      <c r="F396" s="2385" t="str">
        <f>INDEX(PT_DIFFERENTIATION_VTAR,MATCH(A396,PT_DIFFERENTIATION_VTAR_ID,0))</f>
        <v>Тариф на водоотведение</v>
      </c>
      <c r="G396" s="2429" t="str">
        <f>INDEX(PT_DIFFERENTIATION_NTAR,MATCH(B396,PT_DIFFERENTIATION_NTAR_ID,0))</f>
        <v/>
      </c>
      <c r="H396" s="1864"/>
      <c r="I396" s="1741"/>
      <c r="J396" s="1775"/>
      <c r="K396" s="1780"/>
      <c r="L396" s="1864" t="s">
        <v>459</v>
      </c>
      <c r="M396" s="343"/>
      <c r="N396" s="336"/>
      <c r="O396" s="1626"/>
      <c r="P396" s="1626"/>
      <c r="AH396" s="1633">
        <v>0</v>
      </c>
    </row>
    <row s="1637" customFormat="1" customHeight="1" ht="18.75" hidden="1">
      <c r="A397" s="1782"/>
      <c r="B397" s="1782"/>
      <c r="C397" s="371" t="s">
        <v>1310</v>
      </c>
      <c r="D397" s="2464"/>
      <c r="E397" s="2206"/>
      <c r="F397" s="2385"/>
      <c r="G397" s="2429"/>
      <c r="H397" s="1502"/>
      <c r="I397" s="653" t="s">
        <v>1309</v>
      </c>
      <c r="J397" s="573"/>
      <c r="K397" s="1502"/>
      <c r="L397" s="216"/>
      <c r="M397" s="343"/>
      <c r="N397" s="336"/>
      <c r="O397" s="1626"/>
      <c r="P397" s="1626"/>
      <c r="AH397" s="1633">
        <v>0</v>
      </c>
    </row>
    <row s="1637" customFormat="1" customHeight="1" ht="0.75" hidden="1">
      <c r="A398" s="1782"/>
      <c r="B398" s="1782"/>
      <c r="C398" s="371" t="s">
        <v>1317</v>
      </c>
      <c r="D398" s="2464"/>
      <c r="E398" s="2206"/>
      <c r="F398" s="2385"/>
      <c r="G398" s="402"/>
      <c r="H398" s="1502"/>
      <c r="I398" s="653"/>
      <c r="J398" s="573"/>
      <c r="K398" s="1502"/>
      <c r="L398" s="216"/>
      <c r="M398" s="343"/>
      <c r="N398" s="336"/>
      <c r="O398" s="1626"/>
      <c r="P398" s="1626"/>
      <c r="AH398" s="1633">
        <v>0</v>
      </c>
    </row>
    <row s="1637" customFormat="1" customHeight="1" ht="18.75" hidden="1">
      <c r="A399" s="1782" t="s">
        <v>423</v>
      </c>
      <c r="B399" s="1782" t="s">
        <v>424</v>
      </c>
      <c r="C399" s="371"/>
      <c r="D399" s="2464"/>
      <c r="E399" s="2206"/>
      <c r="F399" s="2385" t="str">
        <f>INDEX(PT_DIFFERENTIATION_VTAR,MATCH(A399,PT_DIFFERENTIATION_VTAR_ID,0))</f>
        <v>Тариф на транспортировку сточных вод</v>
      </c>
      <c r="G399" s="2429" t="str">
        <f>INDEX(PT_DIFFERENTIATION_NTAR,MATCH(B399,PT_DIFFERENTIATION_NTAR_ID,0))</f>
        <v/>
      </c>
      <c r="H399" s="1864"/>
      <c r="I399" s="1741"/>
      <c r="J399" s="1775"/>
      <c r="K399" s="1780"/>
      <c r="L399" s="1864" t="s">
        <v>459</v>
      </c>
      <c r="M399" s="343"/>
      <c r="N399" s="336"/>
      <c r="O399" s="1626"/>
      <c r="P399" s="1626"/>
      <c r="AH399" s="1633">
        <v>0</v>
      </c>
    </row>
    <row s="1637" customFormat="1" customHeight="1" ht="18.75" hidden="1">
      <c r="A400" s="1782"/>
      <c r="B400" s="1782"/>
      <c r="C400" s="371" t="s">
        <v>1310</v>
      </c>
      <c r="D400" s="2464"/>
      <c r="E400" s="2206"/>
      <c r="F400" s="2385"/>
      <c r="G400" s="2429"/>
      <c r="H400" s="1502"/>
      <c r="I400" s="653" t="s">
        <v>1309</v>
      </c>
      <c r="J400" s="573"/>
      <c r="K400" s="1502"/>
      <c r="L400" s="216"/>
      <c r="M400" s="343"/>
      <c r="N400" s="336"/>
      <c r="O400" s="1626"/>
      <c r="P400" s="1626"/>
      <c r="AH400" s="1633">
        <v>0</v>
      </c>
    </row>
    <row s="1637" customFormat="1" customHeight="1" ht="0.75" hidden="1">
      <c r="A401" s="1782"/>
      <c r="B401" s="1782"/>
      <c r="C401" s="371" t="s">
        <v>1317</v>
      </c>
      <c r="D401" s="2464"/>
      <c r="E401" s="2206"/>
      <c r="F401" s="2385"/>
      <c r="G401" s="402"/>
      <c r="H401" s="1502"/>
      <c r="I401" s="653"/>
      <c r="J401" s="573"/>
      <c r="K401" s="1502"/>
      <c r="L401" s="216"/>
      <c r="M401" s="343"/>
      <c r="N401" s="336"/>
      <c r="O401" s="1626"/>
      <c r="P401" s="1626"/>
      <c r="AH401" s="1633">
        <v>0</v>
      </c>
    </row>
    <row s="1637" customFormat="1" customHeight="1" ht="18.75" hidden="1">
      <c r="A402" s="1782" t="s">
        <v>428</v>
      </c>
      <c r="B402" s="1782" t="s">
        <v>429</v>
      </c>
      <c r="C402" s="371"/>
      <c r="D402" s="2464"/>
      <c r="E402" s="2206"/>
      <c r="F402" s="2385" t="str">
        <f>INDEX(PT_DIFFERENTIATION_VTAR,MATCH(A402,PT_DIFFERENTIATION_VTAR_ID,0))</f>
        <v>Тариф на подключение (технологическое присоединение) к централизованной системе водоотведения</v>
      </c>
      <c r="G402" s="2429" t="str">
        <f>INDEX(PT_DIFFERENTIATION_NTAR,MATCH(B402,PT_DIFFERENTIATION_NTAR_ID,0))</f>
        <v/>
      </c>
      <c r="H402" s="1864"/>
      <c r="I402" s="1741"/>
      <c r="J402" s="1775"/>
      <c r="K402" s="1780"/>
      <c r="L402" s="1864" t="s">
        <v>459</v>
      </c>
      <c r="M402" s="343"/>
      <c r="N402" s="336"/>
      <c r="O402" s="1626"/>
      <c r="P402" s="1626"/>
      <c r="AH402" s="1633">
        <v>0</v>
      </c>
    </row>
    <row s="1637" customFormat="1" customHeight="1" ht="18.75" hidden="1">
      <c r="A403" s="1782"/>
      <c r="B403" s="1782"/>
      <c r="C403" s="371" t="s">
        <v>1310</v>
      </c>
      <c r="D403" s="2464"/>
      <c r="E403" s="2206"/>
      <c r="F403" s="2385"/>
      <c r="G403" s="2429"/>
      <c r="H403" s="1502"/>
      <c r="I403" s="653" t="s">
        <v>1309</v>
      </c>
      <c r="J403" s="573"/>
      <c r="K403" s="1502"/>
      <c r="L403" s="216"/>
      <c r="M403" s="343"/>
      <c r="N403" s="336"/>
      <c r="O403" s="1626"/>
      <c r="P403" s="1626"/>
      <c r="AH403" s="1633">
        <v>0</v>
      </c>
    </row>
    <row s="1637" customFormat="1" customHeight="1" ht="0.75">
      <c r="A404" s="1782"/>
      <c r="B404" s="1782"/>
      <c r="C404" s="371" t="s">
        <v>1317</v>
      </c>
      <c r="D404" s="2464"/>
      <c r="E404" s="2206"/>
      <c r="F404" s="2385"/>
      <c r="G404" s="402"/>
      <c r="H404" s="1502"/>
      <c r="I404" s="653"/>
      <c r="J404" s="573"/>
      <c r="K404" s="1502"/>
      <c r="L404" s="216"/>
      <c r="M404" s="343"/>
      <c r="N404" s="336"/>
      <c r="O404" s="1626"/>
      <c r="P404" s="1626"/>
      <c r="AH404" s="1633">
        <v>1</v>
      </c>
    </row>
    <row customHeight="1" ht="27">
      <c r="A405" s="1782"/>
      <c r="B405" s="1782"/>
      <c r="D405" s="378"/>
      <c r="E405" s="149" t="s">
        <v>96</v>
      </c>
      <c r="F40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405" s="2462"/>
      <c r="H405" s="2462"/>
      <c r="I405" s="2462"/>
      <c r="J405" s="2462"/>
      <c r="K405" s="2462"/>
      <c r="L405" s="2462"/>
      <c r="M405" s="299"/>
      <c r="N405" s="336"/>
      <c r="AH405" s="376">
        <v>26</v>
      </c>
    </row>
    <row s="1637" customFormat="1" customHeight="1" ht="60.75" hidden="1">
      <c r="A406" s="1782" t="s">
        <v>231</v>
      </c>
      <c r="B406" s="1782" t="s">
        <v>232</v>
      </c>
      <c r="C406" s="371"/>
      <c r="D406" s="2464"/>
      <c r="E406" s="2206"/>
      <c r="F406" s="2385" t="str">
        <f>INDEX(PT_DIFFERENTIATION_VTAR,MATCH(A406,PT_DIFFERENTIATION_VTAR_ID,0))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406" s="2429" t="str">
        <f>INDEX(PT_DIFFERENTIATION_NTAR,MATCH(B406,PT_DIFFERENTIATION_NTAR_ID,0))</f>
        <v/>
      </c>
      <c r="H406" s="1864"/>
      <c r="I406" s="1741"/>
      <c r="J406" s="1775"/>
      <c r="K406" s="1780"/>
      <c r="L406" s="1864" t="s">
        <v>459</v>
      </c>
      <c r="M40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406" s="336"/>
      <c r="O406" s="1626"/>
      <c r="P406" s="1626"/>
      <c r="AH406" s="1633">
        <v>0</v>
      </c>
    </row>
    <row s="1637" customFormat="1" customHeight="1" ht="18.75" hidden="1">
      <c r="A407" s="1782"/>
      <c r="B407" s="1782"/>
      <c r="C407" s="371" t="s">
        <v>1310</v>
      </c>
      <c r="D407" s="2464"/>
      <c r="E407" s="2206"/>
      <c r="F407" s="2385"/>
      <c r="G407" s="2429"/>
      <c r="H407" s="1502"/>
      <c r="I407" s="653" t="s">
        <v>1309</v>
      </c>
      <c r="J407" s="573"/>
      <c r="K407" s="1502"/>
      <c r="L407" s="216"/>
      <c r="M407" s="2172"/>
      <c r="N407" s="336"/>
      <c r="O407" s="1626"/>
      <c r="P407" s="1626"/>
      <c r="AH407" s="1633">
        <v>0</v>
      </c>
    </row>
    <row s="1637" customFormat="1" customHeight="1" ht="0.75" hidden="1">
      <c r="A408" s="1782"/>
      <c r="B408" s="1782"/>
      <c r="C408" s="371" t="s">
        <v>1317</v>
      </c>
      <c r="D408" s="2464"/>
      <c r="E408" s="2206"/>
      <c r="F408" s="2385"/>
      <c r="G408" s="402"/>
      <c r="H408" s="1502"/>
      <c r="I408" s="653"/>
      <c r="J408" s="573"/>
      <c r="K408" s="1502"/>
      <c r="L408" s="216"/>
      <c r="M408" s="2172"/>
      <c r="N408" s="336"/>
      <c r="O408" s="1626"/>
      <c r="P408" s="1626"/>
      <c r="AH408" s="1633">
        <v>0</v>
      </c>
    </row>
    <row s="1637" customFormat="1" customHeight="1" ht="45" hidden="1">
      <c r="A409" s="1782" t="s">
        <v>239</v>
      </c>
      <c r="B409" s="1782" t="s">
        <v>240</v>
      </c>
      <c r="C409" s="371"/>
      <c r="D409" s="2464"/>
      <c r="E409" s="2206"/>
      <c r="F409" s="2385" t="str">
        <f>INDEX(PT_DIFFERENTIATION_VTAR,MATCH(A409,PT_DIFFERENTIATION_VTAR_ID,0))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409" s="2429" t="str">
        <f>INDEX(PT_DIFFERENTIATION_NTAR,MATCH(B409,PT_DIFFERENTIATION_NTAR_ID,0))</f>
        <v>Тариф на тепловую энергию</v>
      </c>
      <c r="H409" s="1864"/>
      <c r="I409" s="1741"/>
      <c r="J409" s="1775"/>
      <c r="K409" s="1780"/>
      <c r="L409" s="1864" t="s">
        <v>459</v>
      </c>
      <c r="M409" s="2173"/>
      <c r="N409" s="336"/>
      <c r="O409" s="1626"/>
      <c r="P409" s="1626"/>
      <c r="AH409" s="1633">
        <v>0</v>
      </c>
    </row>
    <row s="1637" customFormat="1" customHeight="1" ht="18.75" hidden="1">
      <c r="A410" s="1782"/>
      <c r="B410" s="1782"/>
      <c r="C410" s="371" t="s">
        <v>1310</v>
      </c>
      <c r="D410" s="2464"/>
      <c r="E410" s="2206"/>
      <c r="F410" s="2385"/>
      <c r="G410" s="2429"/>
      <c r="H410" s="1502"/>
      <c r="I410" s="653" t="s">
        <v>1309</v>
      </c>
      <c r="J410" s="573"/>
      <c r="K410" s="1502"/>
      <c r="L410" s="216"/>
      <c r="M410" s="1863"/>
      <c r="N410" s="336"/>
      <c r="O410" s="1626"/>
      <c r="P410" s="1626"/>
      <c r="AH410" s="1633">
        <v>0</v>
      </c>
    </row>
    <row s="1637" customFormat="1" customHeight="1" ht="18.75">
      <c r="A411" s="1825" t="s">
        <v>239</v>
      </c>
      <c r="B411" s="1825" t="s">
        <v>247</v>
      </c>
      <c r="C411" s="1689"/>
      <c r="D411" s="346"/>
      <c r="E411" s="1033"/>
      <c r="F411" s="1033"/>
      <c r="G411" s="2429" t="str">
        <f>INDEX(PT_DIFFERENTIATION_NTAR,MATCH(B411,PT_DIFFERENTIATION_NTAR_ID,0))</f>
        <v>Тариф на тепловую энергию</v>
      </c>
      <c r="H411" s="2273"/>
      <c r="I411" s="1741"/>
      <c r="J411" s="1775"/>
      <c r="K411" s="1780"/>
      <c r="L411" s="2273" t="s">
        <v>459</v>
      </c>
      <c r="M411" s="2320"/>
      <c r="N411" s="620"/>
      <c r="O411" s="1626"/>
      <c r="P411" s="1626"/>
      <c r="Q411" s="1637"/>
      <c r="R411" s="1637"/>
      <c r="S411" s="1637"/>
      <c r="T411" s="1637"/>
      <c r="U411" s="1637"/>
      <c r="V411" s="1637"/>
      <c r="W411" s="1637"/>
      <c r="X411" s="1637"/>
      <c r="Y411" s="1637"/>
      <c r="Z411" s="1637"/>
      <c r="AA411" s="1637"/>
      <c r="AB411" s="1637"/>
      <c r="AC411" s="1637"/>
      <c r="AD411" s="1637"/>
      <c r="AE411" s="1637"/>
      <c r="AF411" s="1637"/>
      <c r="AG411" s="1637"/>
      <c r="AH411" s="1637">
        <v>0</v>
      </c>
    </row>
    <row s="1637" customFormat="1" customHeight="1" ht="18.75">
      <c r="A412" s="1825"/>
      <c r="B412" s="1825"/>
      <c r="C412" s="1689" t="s">
        <v>1310</v>
      </c>
      <c r="D412" s="346"/>
      <c r="E412" s="1033"/>
      <c r="F412" s="1033"/>
      <c r="G412" s="2429"/>
      <c r="H412" s="2726"/>
      <c r="I412" s="2797" t="s">
        <v>1309</v>
      </c>
      <c r="J412" s="2728"/>
      <c r="K412" s="2726"/>
      <c r="L412" s="2729"/>
      <c r="M412" s="2320"/>
      <c r="N412" s="620"/>
      <c r="O412" s="1626"/>
      <c r="P412" s="1626"/>
      <c r="Q412" s="1637"/>
      <c r="R412" s="1637"/>
      <c r="S412" s="1637"/>
      <c r="T412" s="1637"/>
      <c r="U412" s="1637"/>
      <c r="V412" s="1637"/>
      <c r="W412" s="1637"/>
      <c r="X412" s="1637"/>
      <c r="Y412" s="1637"/>
      <c r="Z412" s="1637"/>
      <c r="AA412" s="1637"/>
      <c r="AB412" s="1637"/>
      <c r="AC412" s="1637"/>
      <c r="AD412" s="1637"/>
      <c r="AE412" s="1637"/>
      <c r="AF412" s="1637"/>
      <c r="AG412" s="1637"/>
      <c r="AH412" s="1637">
        <v>0</v>
      </c>
    </row>
    <row s="1637" customFormat="1" customHeight="1" ht="18.75">
      <c r="A413" s="1825" t="s">
        <v>239</v>
      </c>
      <c r="B413" s="1825" t="s">
        <v>251</v>
      </c>
      <c r="C413" s="1689"/>
      <c r="D413" s="346"/>
      <c r="E413" s="1033"/>
      <c r="F413" s="1033"/>
      <c r="G413" s="2429" t="str">
        <f>INDEX(PT_DIFFERENTIATION_NTAR,MATCH(B413,PT_DIFFERENTIATION_NTAR_ID,0))</f>
        <v>Тариф на тепловую энергию</v>
      </c>
      <c r="H413" s="2273"/>
      <c r="I413" s="1741"/>
      <c r="J413" s="1775"/>
      <c r="K413" s="1780"/>
      <c r="L413" s="2273" t="s">
        <v>459</v>
      </c>
      <c r="M413" s="2320"/>
      <c r="N413" s="620"/>
      <c r="O413" s="1626"/>
      <c r="P413" s="1626"/>
      <c r="Q413" s="1637"/>
      <c r="R413" s="1637"/>
      <c r="S413" s="1637"/>
      <c r="T413" s="1637"/>
      <c r="U413" s="1637"/>
      <c r="V413" s="1637"/>
      <c r="W413" s="1637"/>
      <c r="X413" s="1637"/>
      <c r="Y413" s="1637"/>
      <c r="Z413" s="1637"/>
      <c r="AA413" s="1637"/>
      <c r="AB413" s="1637"/>
      <c r="AC413" s="1637"/>
      <c r="AD413" s="1637"/>
      <c r="AE413" s="1637"/>
      <c r="AF413" s="1637"/>
      <c r="AG413" s="1637"/>
      <c r="AH413" s="1637">
        <v>0</v>
      </c>
    </row>
    <row s="1637" customFormat="1" customHeight="1" ht="18.75">
      <c r="A414" s="1825"/>
      <c r="B414" s="1825"/>
      <c r="C414" s="1689" t="s">
        <v>1310</v>
      </c>
      <c r="D414" s="346"/>
      <c r="E414" s="1033"/>
      <c r="F414" s="1033"/>
      <c r="G414" s="2429"/>
      <c r="H414" s="2726"/>
      <c r="I414" s="2798" t="s">
        <v>1309</v>
      </c>
      <c r="J414" s="2728"/>
      <c r="K414" s="2726"/>
      <c r="L414" s="2729"/>
      <c r="M414" s="2320"/>
      <c r="N414" s="620"/>
      <c r="O414" s="1626"/>
      <c r="P414" s="1626"/>
      <c r="Q414" s="1637"/>
      <c r="R414" s="1637"/>
      <c r="S414" s="1637"/>
      <c r="T414" s="1637"/>
      <c r="U414" s="1637"/>
      <c r="V414" s="1637"/>
      <c r="W414" s="1637"/>
      <c r="X414" s="1637"/>
      <c r="Y414" s="1637"/>
      <c r="Z414" s="1637"/>
      <c r="AA414" s="1637"/>
      <c r="AB414" s="1637"/>
      <c r="AC414" s="1637"/>
      <c r="AD414" s="1637"/>
      <c r="AE414" s="1637"/>
      <c r="AF414" s="1637"/>
      <c r="AG414" s="1637"/>
      <c r="AH414" s="1637">
        <v>0</v>
      </c>
    </row>
    <row s="1637" customFormat="1" customHeight="1" ht="18.75">
      <c r="A415" s="1825" t="s">
        <v>239</v>
      </c>
      <c r="B415" s="1825" t="s">
        <v>255</v>
      </c>
      <c r="C415" s="1689"/>
      <c r="D415" s="346"/>
      <c r="E415" s="1033"/>
      <c r="F415" s="1033"/>
      <c r="G415" s="2429" t="str">
        <f>INDEX(PT_DIFFERENTIATION_NTAR,MATCH(B415,PT_DIFFERENTIATION_NTAR_ID,0))</f>
        <v>Тариф на тепловую энергию</v>
      </c>
      <c r="H415" s="2273"/>
      <c r="I415" s="1741"/>
      <c r="J415" s="1775"/>
      <c r="K415" s="1780"/>
      <c r="L415" s="2273" t="s">
        <v>459</v>
      </c>
      <c r="M415" s="2320"/>
      <c r="N415" s="620"/>
      <c r="O415" s="1626"/>
      <c r="P415" s="1626"/>
      <c r="Q415" s="1637"/>
      <c r="R415" s="1637"/>
      <c r="S415" s="1637"/>
      <c r="T415" s="1637"/>
      <c r="U415" s="1637"/>
      <c r="V415" s="1637"/>
      <c r="W415" s="1637"/>
      <c r="X415" s="1637"/>
      <c r="Y415" s="1637"/>
      <c r="Z415" s="1637"/>
      <c r="AA415" s="1637"/>
      <c r="AB415" s="1637"/>
      <c r="AC415" s="1637"/>
      <c r="AD415" s="1637"/>
      <c r="AE415" s="1637"/>
      <c r="AF415" s="1637"/>
      <c r="AG415" s="1637"/>
      <c r="AH415" s="1637">
        <v>0</v>
      </c>
    </row>
    <row s="1637" customFormat="1" customHeight="1" ht="18.75">
      <c r="A416" s="1825"/>
      <c r="B416" s="1825"/>
      <c r="C416" s="1689" t="s">
        <v>1310</v>
      </c>
      <c r="D416" s="346"/>
      <c r="E416" s="1033"/>
      <c r="F416" s="1033"/>
      <c r="G416" s="2429"/>
      <c r="H416" s="2726"/>
      <c r="I416" s="2799" t="s">
        <v>1309</v>
      </c>
      <c r="J416" s="2728"/>
      <c r="K416" s="2726"/>
      <c r="L416" s="2729"/>
      <c r="M416" s="2320"/>
      <c r="N416" s="620"/>
      <c r="O416" s="1626"/>
      <c r="P416" s="1626"/>
      <c r="Q416" s="1637"/>
      <c r="R416" s="1637"/>
      <c r="S416" s="1637"/>
      <c r="T416" s="1637"/>
      <c r="U416" s="1637"/>
      <c r="V416" s="1637"/>
      <c r="W416" s="1637"/>
      <c r="X416" s="1637"/>
      <c r="Y416" s="1637"/>
      <c r="Z416" s="1637"/>
      <c r="AA416" s="1637"/>
      <c r="AB416" s="1637"/>
      <c r="AC416" s="1637"/>
      <c r="AD416" s="1637"/>
      <c r="AE416" s="1637"/>
      <c r="AF416" s="1637"/>
      <c r="AG416" s="1637"/>
      <c r="AH416" s="1637">
        <v>0</v>
      </c>
    </row>
    <row s="1637" customFormat="1" customHeight="1" ht="18.75">
      <c r="A417" s="1825" t="s">
        <v>239</v>
      </c>
      <c r="B417" s="1825" t="s">
        <v>259</v>
      </c>
      <c r="C417" s="1689"/>
      <c r="D417" s="346"/>
      <c r="E417" s="1033"/>
      <c r="F417" s="1033"/>
      <c r="G417" s="2429" t="str">
        <f>INDEX(PT_DIFFERENTIATION_NTAR,MATCH(B417,PT_DIFFERENTIATION_NTAR_ID,0))</f>
        <v>Тариф на тепловую энергию</v>
      </c>
      <c r="H417" s="2273"/>
      <c r="I417" s="1741"/>
      <c r="J417" s="1775"/>
      <c r="K417" s="1780"/>
      <c r="L417" s="2273" t="s">
        <v>459</v>
      </c>
      <c r="M417" s="2320"/>
      <c r="N417" s="620"/>
      <c r="O417" s="1626"/>
      <c r="P417" s="1626"/>
      <c r="Q417" s="1637"/>
      <c r="R417" s="1637"/>
      <c r="S417" s="1637"/>
      <c r="T417" s="1637"/>
      <c r="U417" s="1637"/>
      <c r="V417" s="1637"/>
      <c r="W417" s="1637"/>
      <c r="X417" s="1637"/>
      <c r="Y417" s="1637"/>
      <c r="Z417" s="1637"/>
      <c r="AA417" s="1637"/>
      <c r="AB417" s="1637"/>
      <c r="AC417" s="1637"/>
      <c r="AD417" s="1637"/>
      <c r="AE417" s="1637"/>
      <c r="AF417" s="1637"/>
      <c r="AG417" s="1637"/>
      <c r="AH417" s="1637">
        <v>0</v>
      </c>
    </row>
    <row s="1637" customFormat="1" customHeight="1" ht="18.75">
      <c r="A418" s="1825"/>
      <c r="B418" s="1825"/>
      <c r="C418" s="1689" t="s">
        <v>1310</v>
      </c>
      <c r="D418" s="346"/>
      <c r="E418" s="1033"/>
      <c r="F418" s="1033"/>
      <c r="G418" s="2429"/>
      <c r="H418" s="2726"/>
      <c r="I418" s="2800" t="s">
        <v>1309</v>
      </c>
      <c r="J418" s="2728"/>
      <c r="K418" s="2726"/>
      <c r="L418" s="2729"/>
      <c r="M418" s="2320"/>
      <c r="N418" s="620"/>
      <c r="O418" s="1626"/>
      <c r="P418" s="1626"/>
      <c r="Q418" s="1637"/>
      <c r="R418" s="1637"/>
      <c r="S418" s="1637"/>
      <c r="T418" s="1637"/>
      <c r="U418" s="1637"/>
      <c r="V418" s="1637"/>
      <c r="W418" s="1637"/>
      <c r="X418" s="1637"/>
      <c r="Y418" s="1637"/>
      <c r="Z418" s="1637"/>
      <c r="AA418" s="1637"/>
      <c r="AB418" s="1637"/>
      <c r="AC418" s="1637"/>
      <c r="AD418" s="1637"/>
      <c r="AE418" s="1637"/>
      <c r="AF418" s="1637"/>
      <c r="AG418" s="1637"/>
      <c r="AH418" s="1637">
        <v>0</v>
      </c>
    </row>
    <row s="1637" customFormat="1" customHeight="1" ht="18.75">
      <c r="A419" s="1825" t="s">
        <v>239</v>
      </c>
      <c r="B419" s="1825" t="s">
        <v>263</v>
      </c>
      <c r="C419" s="1689"/>
      <c r="D419" s="346"/>
      <c r="E419" s="1033"/>
      <c r="F419" s="1033"/>
      <c r="G419" s="2429" t="str">
        <f>INDEX(PT_DIFFERENTIATION_NTAR,MATCH(B419,PT_DIFFERENTIATION_NTAR_ID,0))</f>
        <v>Тариф на тепловую энергию</v>
      </c>
      <c r="H419" s="2273"/>
      <c r="I419" s="1741"/>
      <c r="J419" s="1775"/>
      <c r="K419" s="1780"/>
      <c r="L419" s="2273" t="s">
        <v>459</v>
      </c>
      <c r="M419" s="2320"/>
      <c r="N419" s="620"/>
      <c r="O419" s="1626"/>
      <c r="P419" s="1626"/>
      <c r="Q419" s="1637"/>
      <c r="R419" s="1637"/>
      <c r="S419" s="1637"/>
      <c r="T419" s="1637"/>
      <c r="U419" s="1637"/>
      <c r="V419" s="1637"/>
      <c r="W419" s="1637"/>
      <c r="X419" s="1637"/>
      <c r="Y419" s="1637"/>
      <c r="Z419" s="1637"/>
      <c r="AA419" s="1637"/>
      <c r="AB419" s="1637"/>
      <c r="AC419" s="1637"/>
      <c r="AD419" s="1637"/>
      <c r="AE419" s="1637"/>
      <c r="AF419" s="1637"/>
      <c r="AG419" s="1637"/>
      <c r="AH419" s="1637">
        <v>0</v>
      </c>
    </row>
    <row s="1637" customFormat="1" customHeight="1" ht="18.75">
      <c r="A420" s="1825"/>
      <c r="B420" s="1825"/>
      <c r="C420" s="1689" t="s">
        <v>1310</v>
      </c>
      <c r="D420" s="346"/>
      <c r="E420" s="1033"/>
      <c r="F420" s="1033"/>
      <c r="G420" s="2429"/>
      <c r="H420" s="2726"/>
      <c r="I420" s="2801" t="s">
        <v>1309</v>
      </c>
      <c r="J420" s="2728"/>
      <c r="K420" s="2726"/>
      <c r="L420" s="2729"/>
      <c r="M420" s="2320"/>
      <c r="N420" s="620"/>
      <c r="O420" s="1626"/>
      <c r="P420" s="1626"/>
      <c r="Q420" s="1637"/>
      <c r="R420" s="1637"/>
      <c r="S420" s="1637"/>
      <c r="T420" s="1637"/>
      <c r="U420" s="1637"/>
      <c r="V420" s="1637"/>
      <c r="W420" s="1637"/>
      <c r="X420" s="1637"/>
      <c r="Y420" s="1637"/>
      <c r="Z420" s="1637"/>
      <c r="AA420" s="1637"/>
      <c r="AB420" s="1637"/>
      <c r="AC420" s="1637"/>
      <c r="AD420" s="1637"/>
      <c r="AE420" s="1637"/>
      <c r="AF420" s="1637"/>
      <c r="AG420" s="1637"/>
      <c r="AH420" s="1637">
        <v>0</v>
      </c>
    </row>
    <row s="1637" customFormat="1" customHeight="1" ht="18.75">
      <c r="A421" s="1825" t="s">
        <v>239</v>
      </c>
      <c r="B421" s="1825" t="s">
        <v>267</v>
      </c>
      <c r="C421" s="1689"/>
      <c r="D421" s="346"/>
      <c r="E421" s="1033"/>
      <c r="F421" s="1033"/>
      <c r="G421" s="2429" t="str">
        <f>INDEX(PT_DIFFERENTIATION_NTAR,MATCH(B421,PT_DIFFERENTIATION_NTAR_ID,0))</f>
        <v>Тариф на тепловую энергию</v>
      </c>
      <c r="H421" s="2273"/>
      <c r="I421" s="1741"/>
      <c r="J421" s="1775"/>
      <c r="K421" s="1780"/>
      <c r="L421" s="2273" t="s">
        <v>459</v>
      </c>
      <c r="M421" s="2320"/>
      <c r="N421" s="620"/>
      <c r="O421" s="1626"/>
      <c r="P421" s="1626"/>
      <c r="Q421" s="1637"/>
      <c r="R421" s="1637"/>
      <c r="S421" s="1637"/>
      <c r="T421" s="1637"/>
      <c r="U421" s="1637"/>
      <c r="V421" s="1637"/>
      <c r="W421" s="1637"/>
      <c r="X421" s="1637"/>
      <c r="Y421" s="1637"/>
      <c r="Z421" s="1637"/>
      <c r="AA421" s="1637"/>
      <c r="AB421" s="1637"/>
      <c r="AC421" s="1637"/>
      <c r="AD421" s="1637"/>
      <c r="AE421" s="1637"/>
      <c r="AF421" s="1637"/>
      <c r="AG421" s="1637"/>
      <c r="AH421" s="1637">
        <v>0</v>
      </c>
    </row>
    <row s="1637" customFormat="1" customHeight="1" ht="18.75">
      <c r="A422" s="1825"/>
      <c r="B422" s="1825"/>
      <c r="C422" s="1689" t="s">
        <v>1310</v>
      </c>
      <c r="D422" s="346"/>
      <c r="E422" s="1033"/>
      <c r="F422" s="1033"/>
      <c r="G422" s="2429"/>
      <c r="H422" s="2726"/>
      <c r="I422" s="2802" t="s">
        <v>1309</v>
      </c>
      <c r="J422" s="2728"/>
      <c r="K422" s="2726"/>
      <c r="L422" s="2729"/>
      <c r="M422" s="2320"/>
      <c r="N422" s="620"/>
      <c r="O422" s="1626"/>
      <c r="P422" s="1626"/>
      <c r="Q422" s="1637"/>
      <c r="R422" s="1637"/>
      <c r="S422" s="1637"/>
      <c r="T422" s="1637"/>
      <c r="U422" s="1637"/>
      <c r="V422" s="1637"/>
      <c r="W422" s="1637"/>
      <c r="X422" s="1637"/>
      <c r="Y422" s="1637"/>
      <c r="Z422" s="1637"/>
      <c r="AA422" s="1637"/>
      <c r="AB422" s="1637"/>
      <c r="AC422" s="1637"/>
      <c r="AD422" s="1637"/>
      <c r="AE422" s="1637"/>
      <c r="AF422" s="1637"/>
      <c r="AG422" s="1637"/>
      <c r="AH422" s="1637">
        <v>0</v>
      </c>
    </row>
    <row s="1637" customFormat="1" customHeight="1" ht="18.75">
      <c r="A423" s="1825" t="s">
        <v>239</v>
      </c>
      <c r="B423" s="1825" t="s">
        <v>271</v>
      </c>
      <c r="C423" s="1689"/>
      <c r="D423" s="346"/>
      <c r="E423" s="1033"/>
      <c r="F423" s="1033"/>
      <c r="G423" s="2429" t="str">
        <f>INDEX(PT_DIFFERENTIATION_NTAR,MATCH(B423,PT_DIFFERENTIATION_NTAR_ID,0))</f>
        <v>Тариф на тепловую энергию</v>
      </c>
      <c r="H423" s="2273"/>
      <c r="I423" s="1741"/>
      <c r="J423" s="1775"/>
      <c r="K423" s="1780"/>
      <c r="L423" s="2273" t="s">
        <v>459</v>
      </c>
      <c r="M423" s="2320"/>
      <c r="N423" s="620"/>
      <c r="O423" s="1626"/>
      <c r="P423" s="1626"/>
      <c r="Q423" s="1637"/>
      <c r="R423" s="1637"/>
      <c r="S423" s="1637"/>
      <c r="T423" s="1637"/>
      <c r="U423" s="1637"/>
      <c r="V423" s="1637"/>
      <c r="W423" s="1637"/>
      <c r="X423" s="1637"/>
      <c r="Y423" s="1637"/>
      <c r="Z423" s="1637"/>
      <c r="AA423" s="1637"/>
      <c r="AB423" s="1637"/>
      <c r="AC423" s="1637"/>
      <c r="AD423" s="1637"/>
      <c r="AE423" s="1637"/>
      <c r="AF423" s="1637"/>
      <c r="AG423" s="1637"/>
      <c r="AH423" s="1637">
        <v>0</v>
      </c>
    </row>
    <row s="1637" customFormat="1" customHeight="1" ht="18.75">
      <c r="A424" s="1825"/>
      <c r="B424" s="1825"/>
      <c r="C424" s="1689" t="s">
        <v>1310</v>
      </c>
      <c r="D424" s="346"/>
      <c r="E424" s="1033"/>
      <c r="F424" s="1033"/>
      <c r="G424" s="2429"/>
      <c r="H424" s="2726"/>
      <c r="I424" s="2803" t="s">
        <v>1309</v>
      </c>
      <c r="J424" s="2728"/>
      <c r="K424" s="2726"/>
      <c r="L424" s="2729"/>
      <c r="M424" s="2320"/>
      <c r="N424" s="620"/>
      <c r="O424" s="1626"/>
      <c r="P424" s="1626"/>
      <c r="Q424" s="1637"/>
      <c r="R424" s="1637"/>
      <c r="S424" s="1637"/>
      <c r="T424" s="1637"/>
      <c r="U424" s="1637"/>
      <c r="V424" s="1637"/>
      <c r="W424" s="1637"/>
      <c r="X424" s="1637"/>
      <c r="Y424" s="1637"/>
      <c r="Z424" s="1637"/>
      <c r="AA424" s="1637"/>
      <c r="AB424" s="1637"/>
      <c r="AC424" s="1637"/>
      <c r="AD424" s="1637"/>
      <c r="AE424" s="1637"/>
      <c r="AF424" s="1637"/>
      <c r="AG424" s="1637"/>
      <c r="AH424" s="1637">
        <v>0</v>
      </c>
    </row>
    <row s="1637" customFormat="1" customHeight="1" ht="18.75">
      <c r="A425" s="1825" t="s">
        <v>239</v>
      </c>
      <c r="B425" s="1825" t="s">
        <v>275</v>
      </c>
      <c r="C425" s="1689"/>
      <c r="D425" s="346"/>
      <c r="E425" s="1033"/>
      <c r="F425" s="1033"/>
      <c r="G425" s="2429" t="str">
        <f>INDEX(PT_DIFFERENTIATION_NTAR,MATCH(B425,PT_DIFFERENTIATION_NTAR_ID,0))</f>
        <v>Тариф на тепловую энергию</v>
      </c>
      <c r="H425" s="2273"/>
      <c r="I425" s="1741"/>
      <c r="J425" s="1775"/>
      <c r="K425" s="1780"/>
      <c r="L425" s="2273" t="s">
        <v>459</v>
      </c>
      <c r="M425" s="2320"/>
      <c r="N425" s="620"/>
      <c r="O425" s="1626"/>
      <c r="P425" s="1626"/>
      <c r="Q425" s="1637"/>
      <c r="R425" s="1637"/>
      <c r="S425" s="1637"/>
      <c r="T425" s="1637"/>
      <c r="U425" s="1637"/>
      <c r="V425" s="1637"/>
      <c r="W425" s="1637"/>
      <c r="X425" s="1637"/>
      <c r="Y425" s="1637"/>
      <c r="Z425" s="1637"/>
      <c r="AA425" s="1637"/>
      <c r="AB425" s="1637"/>
      <c r="AC425" s="1637"/>
      <c r="AD425" s="1637"/>
      <c r="AE425" s="1637"/>
      <c r="AF425" s="1637"/>
      <c r="AG425" s="1637"/>
      <c r="AH425" s="1637">
        <v>0</v>
      </c>
    </row>
    <row s="1637" customFormat="1" customHeight="1" ht="18.75">
      <c r="A426" s="1825"/>
      <c r="B426" s="1825"/>
      <c r="C426" s="1689" t="s">
        <v>1310</v>
      </c>
      <c r="D426" s="346"/>
      <c r="E426" s="1033"/>
      <c r="F426" s="1033"/>
      <c r="G426" s="2429"/>
      <c r="H426" s="2726"/>
      <c r="I426" s="2804" t="s">
        <v>1309</v>
      </c>
      <c r="J426" s="2728"/>
      <c r="K426" s="2726"/>
      <c r="L426" s="2729"/>
      <c r="M426" s="2320"/>
      <c r="N426" s="620"/>
      <c r="O426" s="1626"/>
      <c r="P426" s="1626"/>
      <c r="Q426" s="1637"/>
      <c r="R426" s="1637"/>
      <c r="S426" s="1637"/>
      <c r="T426" s="1637"/>
      <c r="U426" s="1637"/>
      <c r="V426" s="1637"/>
      <c r="W426" s="1637"/>
      <c r="X426" s="1637"/>
      <c r="Y426" s="1637"/>
      <c r="Z426" s="1637"/>
      <c r="AA426" s="1637"/>
      <c r="AB426" s="1637"/>
      <c r="AC426" s="1637"/>
      <c r="AD426" s="1637"/>
      <c r="AE426" s="1637"/>
      <c r="AF426" s="1637"/>
      <c r="AG426" s="1637"/>
      <c r="AH426" s="1637">
        <v>0</v>
      </c>
    </row>
    <row s="1637" customFormat="1" customHeight="1" ht="18.75">
      <c r="A427" s="1825" t="s">
        <v>239</v>
      </c>
      <c r="B427" s="1825" t="s">
        <v>279</v>
      </c>
      <c r="C427" s="1689"/>
      <c r="D427" s="346"/>
      <c r="E427" s="1033"/>
      <c r="F427" s="1033"/>
      <c r="G427" s="2429" t="str">
        <f>INDEX(PT_DIFFERENTIATION_NTAR,MATCH(B427,PT_DIFFERENTIATION_NTAR_ID,0))</f>
        <v>Тариф на тепловую энергию</v>
      </c>
      <c r="H427" s="2273"/>
      <c r="I427" s="1741"/>
      <c r="J427" s="1775"/>
      <c r="K427" s="1780"/>
      <c r="L427" s="2273" t="s">
        <v>459</v>
      </c>
      <c r="M427" s="2320"/>
      <c r="N427" s="620"/>
      <c r="O427" s="1626"/>
      <c r="P427" s="1626"/>
      <c r="Q427" s="1637"/>
      <c r="R427" s="1637"/>
      <c r="S427" s="1637"/>
      <c r="T427" s="1637"/>
      <c r="U427" s="1637"/>
      <c r="V427" s="1637"/>
      <c r="W427" s="1637"/>
      <c r="X427" s="1637"/>
      <c r="Y427" s="1637"/>
      <c r="Z427" s="1637"/>
      <c r="AA427" s="1637"/>
      <c r="AB427" s="1637"/>
      <c r="AC427" s="1637"/>
      <c r="AD427" s="1637"/>
      <c r="AE427" s="1637"/>
      <c r="AF427" s="1637"/>
      <c r="AG427" s="1637"/>
      <c r="AH427" s="1637">
        <v>0</v>
      </c>
    </row>
    <row s="1637" customFormat="1" customHeight="1" ht="18.75">
      <c r="A428" s="1825"/>
      <c r="B428" s="1825"/>
      <c r="C428" s="1689" t="s">
        <v>1310</v>
      </c>
      <c r="D428" s="346"/>
      <c r="E428" s="1033"/>
      <c r="F428" s="1033"/>
      <c r="G428" s="2429"/>
      <c r="H428" s="2726"/>
      <c r="I428" s="2805" t="s">
        <v>1309</v>
      </c>
      <c r="J428" s="2728"/>
      <c r="K428" s="2726"/>
      <c r="L428" s="2729"/>
      <c r="M428" s="2320"/>
      <c r="N428" s="620"/>
      <c r="O428" s="1626"/>
      <c r="P428" s="1626"/>
      <c r="Q428" s="1637"/>
      <c r="R428" s="1637"/>
      <c r="S428" s="1637"/>
      <c r="T428" s="1637"/>
      <c r="U428" s="1637"/>
      <c r="V428" s="1637"/>
      <c r="W428" s="1637"/>
      <c r="X428" s="1637"/>
      <c r="Y428" s="1637"/>
      <c r="Z428" s="1637"/>
      <c r="AA428" s="1637"/>
      <c r="AB428" s="1637"/>
      <c r="AC428" s="1637"/>
      <c r="AD428" s="1637"/>
      <c r="AE428" s="1637"/>
      <c r="AF428" s="1637"/>
      <c r="AG428" s="1637"/>
      <c r="AH428" s="1637">
        <v>0</v>
      </c>
    </row>
    <row s="1637" customFormat="1" customHeight="1" ht="18.75">
      <c r="A429" s="1825" t="s">
        <v>239</v>
      </c>
      <c r="B429" s="1825" t="s">
        <v>283</v>
      </c>
      <c r="C429" s="1689"/>
      <c r="D429" s="346"/>
      <c r="E429" s="1033"/>
      <c r="F429" s="1033"/>
      <c r="G429" s="2429" t="str">
        <f>INDEX(PT_DIFFERENTIATION_NTAR,MATCH(B429,PT_DIFFERENTIATION_NTAR_ID,0))</f>
        <v>Тариф на тепловую энергию</v>
      </c>
      <c r="H429" s="2273"/>
      <c r="I429" s="1741"/>
      <c r="J429" s="1775"/>
      <c r="K429" s="1780"/>
      <c r="L429" s="2273" t="s">
        <v>459</v>
      </c>
      <c r="M429" s="2320"/>
      <c r="N429" s="620"/>
      <c r="O429" s="1626"/>
      <c r="P429" s="1626"/>
      <c r="Q429" s="1637"/>
      <c r="R429" s="1637"/>
      <c r="S429" s="1637"/>
      <c r="T429" s="1637"/>
      <c r="U429" s="1637"/>
      <c r="V429" s="1637"/>
      <c r="W429" s="1637"/>
      <c r="X429" s="1637"/>
      <c r="Y429" s="1637"/>
      <c r="Z429" s="1637"/>
      <c r="AA429" s="1637"/>
      <c r="AB429" s="1637"/>
      <c r="AC429" s="1637"/>
      <c r="AD429" s="1637"/>
      <c r="AE429" s="1637"/>
      <c r="AF429" s="1637"/>
      <c r="AG429" s="1637"/>
      <c r="AH429" s="1637">
        <v>0</v>
      </c>
    </row>
    <row s="1637" customFormat="1" customHeight="1" ht="18.75">
      <c r="A430" s="1825"/>
      <c r="B430" s="1825"/>
      <c r="C430" s="1689" t="s">
        <v>1310</v>
      </c>
      <c r="D430" s="346"/>
      <c r="E430" s="1033"/>
      <c r="F430" s="1033"/>
      <c r="G430" s="2429"/>
      <c r="H430" s="2726"/>
      <c r="I430" s="2806" t="s">
        <v>1309</v>
      </c>
      <c r="J430" s="2728"/>
      <c r="K430" s="2726"/>
      <c r="L430" s="2729"/>
      <c r="M430" s="2320"/>
      <c r="N430" s="620"/>
      <c r="O430" s="1626"/>
      <c r="P430" s="1626"/>
      <c r="Q430" s="1637"/>
      <c r="R430" s="1637"/>
      <c r="S430" s="1637"/>
      <c r="T430" s="1637"/>
      <c r="U430" s="1637"/>
      <c r="V430" s="1637"/>
      <c r="W430" s="1637"/>
      <c r="X430" s="1637"/>
      <c r="Y430" s="1637"/>
      <c r="Z430" s="1637"/>
      <c r="AA430" s="1637"/>
      <c r="AB430" s="1637"/>
      <c r="AC430" s="1637"/>
      <c r="AD430" s="1637"/>
      <c r="AE430" s="1637"/>
      <c r="AF430" s="1637"/>
      <c r="AG430" s="1637"/>
      <c r="AH430" s="1637">
        <v>0</v>
      </c>
    </row>
    <row s="1637" customFormat="1" customHeight="1" ht="18.75">
      <c r="A431" s="1825" t="s">
        <v>239</v>
      </c>
      <c r="B431" s="1825" t="s">
        <v>287</v>
      </c>
      <c r="C431" s="1689"/>
      <c r="D431" s="346"/>
      <c r="E431" s="1033"/>
      <c r="F431" s="1033"/>
      <c r="G431" s="2429" t="str">
        <f>INDEX(PT_DIFFERENTIATION_NTAR,MATCH(B431,PT_DIFFERENTIATION_NTAR_ID,0))</f>
        <v>Тариф на тепловую энергию</v>
      </c>
      <c r="H431" s="2273"/>
      <c r="I431" s="1741"/>
      <c r="J431" s="1775"/>
      <c r="K431" s="1780"/>
      <c r="L431" s="2273" t="s">
        <v>459</v>
      </c>
      <c r="M431" s="2320"/>
      <c r="N431" s="620"/>
      <c r="O431" s="1626"/>
      <c r="P431" s="1626"/>
      <c r="Q431" s="1637"/>
      <c r="R431" s="1637"/>
      <c r="S431" s="1637"/>
      <c r="T431" s="1637"/>
      <c r="U431" s="1637"/>
      <c r="V431" s="1637"/>
      <c r="W431" s="1637"/>
      <c r="X431" s="1637"/>
      <c r="Y431" s="1637"/>
      <c r="Z431" s="1637"/>
      <c r="AA431" s="1637"/>
      <c r="AB431" s="1637"/>
      <c r="AC431" s="1637"/>
      <c r="AD431" s="1637"/>
      <c r="AE431" s="1637"/>
      <c r="AF431" s="1637"/>
      <c r="AG431" s="1637"/>
      <c r="AH431" s="1637">
        <v>0</v>
      </c>
    </row>
    <row s="1637" customFormat="1" customHeight="1" ht="18.75">
      <c r="A432" s="1825"/>
      <c r="B432" s="1825"/>
      <c r="C432" s="1689" t="s">
        <v>1310</v>
      </c>
      <c r="D432" s="346"/>
      <c r="E432" s="1033"/>
      <c r="F432" s="1033"/>
      <c r="G432" s="2429"/>
      <c r="H432" s="2726"/>
      <c r="I432" s="2807" t="s">
        <v>1309</v>
      </c>
      <c r="J432" s="2728"/>
      <c r="K432" s="2726"/>
      <c r="L432" s="2729"/>
      <c r="M432" s="2320"/>
      <c r="N432" s="620"/>
      <c r="O432" s="1626"/>
      <c r="P432" s="1626"/>
      <c r="Q432" s="1637"/>
      <c r="R432" s="1637"/>
      <c r="S432" s="1637"/>
      <c r="T432" s="1637"/>
      <c r="U432" s="1637"/>
      <c r="V432" s="1637"/>
      <c r="W432" s="1637"/>
      <c r="X432" s="1637"/>
      <c r="Y432" s="1637"/>
      <c r="Z432" s="1637"/>
      <c r="AA432" s="1637"/>
      <c r="AB432" s="1637"/>
      <c r="AC432" s="1637"/>
      <c r="AD432" s="1637"/>
      <c r="AE432" s="1637"/>
      <c r="AF432" s="1637"/>
      <c r="AG432" s="1637"/>
      <c r="AH432" s="1637">
        <v>0</v>
      </c>
    </row>
    <row s="1637" customFormat="1" customHeight="1" ht="18.75">
      <c r="A433" s="1825" t="s">
        <v>239</v>
      </c>
      <c r="B433" s="1825" t="s">
        <v>291</v>
      </c>
      <c r="C433" s="1689"/>
      <c r="D433" s="346"/>
      <c r="E433" s="1033"/>
      <c r="F433" s="1033"/>
      <c r="G433" s="2429" t="str">
        <f>INDEX(PT_DIFFERENTIATION_NTAR,MATCH(B433,PT_DIFFERENTIATION_NTAR_ID,0))</f>
        <v>Тариф на тепловую энергию</v>
      </c>
      <c r="H433" s="2273"/>
      <c r="I433" s="1741"/>
      <c r="J433" s="1775"/>
      <c r="K433" s="1780"/>
      <c r="L433" s="2273" t="s">
        <v>459</v>
      </c>
      <c r="M433" s="2320"/>
      <c r="N433" s="620"/>
      <c r="O433" s="1626"/>
      <c r="P433" s="1626"/>
      <c r="Q433" s="1637"/>
      <c r="R433" s="1637"/>
      <c r="S433" s="1637"/>
      <c r="T433" s="1637"/>
      <c r="U433" s="1637"/>
      <c r="V433" s="1637"/>
      <c r="W433" s="1637"/>
      <c r="X433" s="1637"/>
      <c r="Y433" s="1637"/>
      <c r="Z433" s="1637"/>
      <c r="AA433" s="1637"/>
      <c r="AB433" s="1637"/>
      <c r="AC433" s="1637"/>
      <c r="AD433" s="1637"/>
      <c r="AE433" s="1637"/>
      <c r="AF433" s="1637"/>
      <c r="AG433" s="1637"/>
      <c r="AH433" s="1637">
        <v>0</v>
      </c>
    </row>
    <row s="1637" customFormat="1" customHeight="1" ht="18.75">
      <c r="A434" s="1825"/>
      <c r="B434" s="1825"/>
      <c r="C434" s="1689" t="s">
        <v>1310</v>
      </c>
      <c r="D434" s="346"/>
      <c r="E434" s="1033"/>
      <c r="F434" s="1033"/>
      <c r="G434" s="2429"/>
      <c r="H434" s="2726"/>
      <c r="I434" s="2808" t="s">
        <v>1309</v>
      </c>
      <c r="J434" s="2728"/>
      <c r="K434" s="2726"/>
      <c r="L434" s="2729"/>
      <c r="M434" s="2320"/>
      <c r="N434" s="620"/>
      <c r="O434" s="1626"/>
      <c r="P434" s="1626"/>
      <c r="Q434" s="1637"/>
      <c r="R434" s="1637"/>
      <c r="S434" s="1637"/>
      <c r="T434" s="1637"/>
      <c r="U434" s="1637"/>
      <c r="V434" s="1637"/>
      <c r="W434" s="1637"/>
      <c r="X434" s="1637"/>
      <c r="Y434" s="1637"/>
      <c r="Z434" s="1637"/>
      <c r="AA434" s="1637"/>
      <c r="AB434" s="1637"/>
      <c r="AC434" s="1637"/>
      <c r="AD434" s="1637"/>
      <c r="AE434" s="1637"/>
      <c r="AF434" s="1637"/>
      <c r="AG434" s="1637"/>
      <c r="AH434" s="1637">
        <v>0</v>
      </c>
    </row>
    <row s="1637" customFormat="1" customHeight="1" ht="18.75">
      <c r="A435" s="1825" t="s">
        <v>239</v>
      </c>
      <c r="B435" s="1825" t="s">
        <v>295</v>
      </c>
      <c r="C435" s="1689"/>
      <c r="D435" s="346"/>
      <c r="E435" s="1033"/>
      <c r="F435" s="1033"/>
      <c r="G435" s="2429" t="str">
        <f>INDEX(PT_DIFFERENTIATION_NTAR,MATCH(B435,PT_DIFFERENTIATION_NTAR_ID,0))</f>
        <v>Тариф на тепловую энергию</v>
      </c>
      <c r="H435" s="2273"/>
      <c r="I435" s="1741"/>
      <c r="J435" s="1775"/>
      <c r="K435" s="1780"/>
      <c r="L435" s="2273" t="s">
        <v>459</v>
      </c>
      <c r="M435" s="2320"/>
      <c r="N435" s="620"/>
      <c r="O435" s="1626"/>
      <c r="P435" s="1626"/>
      <c r="Q435" s="1637"/>
      <c r="R435" s="1637"/>
      <c r="S435" s="1637"/>
      <c r="T435" s="1637"/>
      <c r="U435" s="1637"/>
      <c r="V435" s="1637"/>
      <c r="W435" s="1637"/>
      <c r="X435" s="1637"/>
      <c r="Y435" s="1637"/>
      <c r="Z435" s="1637"/>
      <c r="AA435" s="1637"/>
      <c r="AB435" s="1637"/>
      <c r="AC435" s="1637"/>
      <c r="AD435" s="1637"/>
      <c r="AE435" s="1637"/>
      <c r="AF435" s="1637"/>
      <c r="AG435" s="1637"/>
      <c r="AH435" s="1637">
        <v>0</v>
      </c>
    </row>
    <row s="1637" customFormat="1" customHeight="1" ht="18.75">
      <c r="A436" s="1825"/>
      <c r="B436" s="1825"/>
      <c r="C436" s="1689" t="s">
        <v>1310</v>
      </c>
      <c r="D436" s="346"/>
      <c r="E436" s="1033"/>
      <c r="F436" s="1033"/>
      <c r="G436" s="2429"/>
      <c r="H436" s="2726"/>
      <c r="I436" s="2809" t="s">
        <v>1309</v>
      </c>
      <c r="J436" s="2728"/>
      <c r="K436" s="2726"/>
      <c r="L436" s="2729"/>
      <c r="M436" s="2320"/>
      <c r="N436" s="620"/>
      <c r="O436" s="1626"/>
      <c r="P436" s="1626"/>
      <c r="Q436" s="1637"/>
      <c r="R436" s="1637"/>
      <c r="S436" s="1637"/>
      <c r="T436" s="1637"/>
      <c r="U436" s="1637"/>
      <c r="V436" s="1637"/>
      <c r="W436" s="1637"/>
      <c r="X436" s="1637"/>
      <c r="Y436" s="1637"/>
      <c r="Z436" s="1637"/>
      <c r="AA436" s="1637"/>
      <c r="AB436" s="1637"/>
      <c r="AC436" s="1637"/>
      <c r="AD436" s="1637"/>
      <c r="AE436" s="1637"/>
      <c r="AF436" s="1637"/>
      <c r="AG436" s="1637"/>
      <c r="AH436" s="1637">
        <v>0</v>
      </c>
    </row>
    <row s="1637" customFormat="1" customHeight="1" ht="18.75">
      <c r="A437" s="1825" t="s">
        <v>239</v>
      </c>
      <c r="B437" s="1825" t="s">
        <v>299</v>
      </c>
      <c r="C437" s="1689"/>
      <c r="D437" s="346"/>
      <c r="E437" s="1033"/>
      <c r="F437" s="1033"/>
      <c r="G437" s="2429" t="str">
        <f>INDEX(PT_DIFFERENTIATION_NTAR,MATCH(B437,PT_DIFFERENTIATION_NTAR_ID,0))</f>
        <v>Тариф на тепловую энергию</v>
      </c>
      <c r="H437" s="2273"/>
      <c r="I437" s="1741"/>
      <c r="J437" s="1775"/>
      <c r="K437" s="1780"/>
      <c r="L437" s="2273" t="s">
        <v>459</v>
      </c>
      <c r="M437" s="2320"/>
      <c r="N437" s="620"/>
      <c r="O437" s="1626"/>
      <c r="P437" s="1626"/>
      <c r="Q437" s="1637"/>
      <c r="R437" s="1637"/>
      <c r="S437" s="1637"/>
      <c r="T437" s="1637"/>
      <c r="U437" s="1637"/>
      <c r="V437" s="1637"/>
      <c r="W437" s="1637"/>
      <c r="X437" s="1637"/>
      <c r="Y437" s="1637"/>
      <c r="Z437" s="1637"/>
      <c r="AA437" s="1637"/>
      <c r="AB437" s="1637"/>
      <c r="AC437" s="1637"/>
      <c r="AD437" s="1637"/>
      <c r="AE437" s="1637"/>
      <c r="AF437" s="1637"/>
      <c r="AG437" s="1637"/>
      <c r="AH437" s="1637">
        <v>0</v>
      </c>
    </row>
    <row s="1637" customFormat="1" customHeight="1" ht="18.75">
      <c r="A438" s="1825"/>
      <c r="B438" s="1825"/>
      <c r="C438" s="1689" t="s">
        <v>1310</v>
      </c>
      <c r="D438" s="346"/>
      <c r="E438" s="1033"/>
      <c r="F438" s="1033"/>
      <c r="G438" s="2429"/>
      <c r="H438" s="2726"/>
      <c r="I438" s="2810" t="s">
        <v>1309</v>
      </c>
      <c r="J438" s="2728"/>
      <c r="K438" s="2726"/>
      <c r="L438" s="2729"/>
      <c r="M438" s="2320"/>
      <c r="N438" s="620"/>
      <c r="O438" s="1626"/>
      <c r="P438" s="1626"/>
      <c r="Q438" s="1637"/>
      <c r="R438" s="1637"/>
      <c r="S438" s="1637"/>
      <c r="T438" s="1637"/>
      <c r="U438" s="1637"/>
      <c r="V438" s="1637"/>
      <c r="W438" s="1637"/>
      <c r="X438" s="1637"/>
      <c r="Y438" s="1637"/>
      <c r="Z438" s="1637"/>
      <c r="AA438" s="1637"/>
      <c r="AB438" s="1637"/>
      <c r="AC438" s="1637"/>
      <c r="AD438" s="1637"/>
      <c r="AE438" s="1637"/>
      <c r="AF438" s="1637"/>
      <c r="AG438" s="1637"/>
      <c r="AH438" s="1637">
        <v>0</v>
      </c>
    </row>
    <row s="1637" customFormat="1" customHeight="1" ht="18.75">
      <c r="A439" s="1825" t="s">
        <v>239</v>
      </c>
      <c r="B439" s="1825" t="s">
        <v>303</v>
      </c>
      <c r="C439" s="1689"/>
      <c r="D439" s="346"/>
      <c r="E439" s="1033"/>
      <c r="F439" s="1033"/>
      <c r="G439" s="2429" t="str">
        <f>INDEX(PT_DIFFERENTIATION_NTAR,MATCH(B439,PT_DIFFERENTIATION_NTAR_ID,0))</f>
        <v>Тариф на тепловую энергию</v>
      </c>
      <c r="H439" s="2273"/>
      <c r="I439" s="1741"/>
      <c r="J439" s="1775"/>
      <c r="K439" s="1780"/>
      <c r="L439" s="2273" t="s">
        <v>459</v>
      </c>
      <c r="M439" s="2320"/>
      <c r="N439" s="620"/>
      <c r="O439" s="1626"/>
      <c r="P439" s="1626"/>
      <c r="Q439" s="1637"/>
      <c r="R439" s="1637"/>
      <c r="S439" s="1637"/>
      <c r="T439" s="1637"/>
      <c r="U439" s="1637"/>
      <c r="V439" s="1637"/>
      <c r="W439" s="1637"/>
      <c r="X439" s="1637"/>
      <c r="Y439" s="1637"/>
      <c r="Z439" s="1637"/>
      <c r="AA439" s="1637"/>
      <c r="AB439" s="1637"/>
      <c r="AC439" s="1637"/>
      <c r="AD439" s="1637"/>
      <c r="AE439" s="1637"/>
      <c r="AF439" s="1637"/>
      <c r="AG439" s="1637"/>
      <c r="AH439" s="1637">
        <v>0</v>
      </c>
    </row>
    <row s="1637" customFormat="1" customHeight="1" ht="18.75">
      <c r="A440" s="1825"/>
      <c r="B440" s="1825"/>
      <c r="C440" s="1689" t="s">
        <v>1310</v>
      </c>
      <c r="D440" s="346"/>
      <c r="E440" s="1033"/>
      <c r="F440" s="1033"/>
      <c r="G440" s="2429"/>
      <c r="H440" s="2726"/>
      <c r="I440" s="2811" t="s">
        <v>1309</v>
      </c>
      <c r="J440" s="2728"/>
      <c r="K440" s="2726"/>
      <c r="L440" s="2729"/>
      <c r="M440" s="2320"/>
      <c r="N440" s="620"/>
      <c r="O440" s="1626"/>
      <c r="P440" s="1626"/>
      <c r="Q440" s="1637"/>
      <c r="R440" s="1637"/>
      <c r="S440" s="1637"/>
      <c r="T440" s="1637"/>
      <c r="U440" s="1637"/>
      <c r="V440" s="1637"/>
      <c r="W440" s="1637"/>
      <c r="X440" s="1637"/>
      <c r="Y440" s="1637"/>
      <c r="Z440" s="1637"/>
      <c r="AA440" s="1637"/>
      <c r="AB440" s="1637"/>
      <c r="AC440" s="1637"/>
      <c r="AD440" s="1637"/>
      <c r="AE440" s="1637"/>
      <c r="AF440" s="1637"/>
      <c r="AG440" s="1637"/>
      <c r="AH440" s="1637">
        <v>0</v>
      </c>
    </row>
    <row s="1637" customFormat="1" customHeight="1" ht="18.75">
      <c r="A441" s="1825" t="s">
        <v>239</v>
      </c>
      <c r="B441" s="1825" t="s">
        <v>307</v>
      </c>
      <c r="C441" s="1689"/>
      <c r="D441" s="346"/>
      <c r="E441" s="1033"/>
      <c r="F441" s="1033"/>
      <c r="G441" s="2429" t="str">
        <f>INDEX(PT_DIFFERENTIATION_NTAR,MATCH(B441,PT_DIFFERENTIATION_NTAR_ID,0))</f>
        <v>Тариф на тепловую энергию</v>
      </c>
      <c r="H441" s="2273"/>
      <c r="I441" s="1741"/>
      <c r="J441" s="1775"/>
      <c r="K441" s="1780"/>
      <c r="L441" s="2273" t="s">
        <v>459</v>
      </c>
      <c r="M441" s="2320"/>
      <c r="N441" s="620"/>
      <c r="O441" s="1626"/>
      <c r="P441" s="1626"/>
      <c r="Q441" s="1637"/>
      <c r="R441" s="1637"/>
      <c r="S441" s="1637"/>
      <c r="T441" s="1637"/>
      <c r="U441" s="1637"/>
      <c r="V441" s="1637"/>
      <c r="W441" s="1637"/>
      <c r="X441" s="1637"/>
      <c r="Y441" s="1637"/>
      <c r="Z441" s="1637"/>
      <c r="AA441" s="1637"/>
      <c r="AB441" s="1637"/>
      <c r="AC441" s="1637"/>
      <c r="AD441" s="1637"/>
      <c r="AE441" s="1637"/>
      <c r="AF441" s="1637"/>
      <c r="AG441" s="1637"/>
      <c r="AH441" s="1637">
        <v>0</v>
      </c>
    </row>
    <row s="1637" customFormat="1" customHeight="1" ht="18.75">
      <c r="A442" s="1825"/>
      <c r="B442" s="1825"/>
      <c r="C442" s="1689" t="s">
        <v>1310</v>
      </c>
      <c r="D442" s="346"/>
      <c r="E442" s="1033"/>
      <c r="F442" s="1033"/>
      <c r="G442" s="2429"/>
      <c r="H442" s="2726"/>
      <c r="I442" s="2812" t="s">
        <v>1309</v>
      </c>
      <c r="J442" s="2728"/>
      <c r="K442" s="2726"/>
      <c r="L442" s="2729"/>
      <c r="M442" s="2320"/>
      <c r="N442" s="620"/>
      <c r="O442" s="1626"/>
      <c r="P442" s="1626"/>
      <c r="Q442" s="1637"/>
      <c r="R442" s="1637"/>
      <c r="S442" s="1637"/>
      <c r="T442" s="1637"/>
      <c r="U442" s="1637"/>
      <c r="V442" s="1637"/>
      <c r="W442" s="1637"/>
      <c r="X442" s="1637"/>
      <c r="Y442" s="1637"/>
      <c r="Z442" s="1637"/>
      <c r="AA442" s="1637"/>
      <c r="AB442" s="1637"/>
      <c r="AC442" s="1637"/>
      <c r="AD442" s="1637"/>
      <c r="AE442" s="1637"/>
      <c r="AF442" s="1637"/>
      <c r="AG442" s="1637"/>
      <c r="AH442" s="1637">
        <v>0</v>
      </c>
    </row>
    <row s="1637" customFormat="1" customHeight="1" ht="18.75">
      <c r="A443" s="1825" t="s">
        <v>239</v>
      </c>
      <c r="B443" s="1825" t="s">
        <v>311</v>
      </c>
      <c r="C443" s="1689"/>
      <c r="D443" s="346"/>
      <c r="E443" s="1033"/>
      <c r="F443" s="1033"/>
      <c r="G443" s="2429" t="str">
        <f>INDEX(PT_DIFFERENTIATION_NTAR,MATCH(B443,PT_DIFFERENTIATION_NTAR_ID,0))</f>
        <v>Тариф на тепловую энергию</v>
      </c>
      <c r="H443" s="2273"/>
      <c r="I443" s="1741"/>
      <c r="J443" s="1775"/>
      <c r="K443" s="1780"/>
      <c r="L443" s="2273" t="s">
        <v>459</v>
      </c>
      <c r="M443" s="2320"/>
      <c r="N443" s="620"/>
      <c r="O443" s="1626"/>
      <c r="P443" s="1626"/>
      <c r="Q443" s="1637"/>
      <c r="R443" s="1637"/>
      <c r="S443" s="1637"/>
      <c r="T443" s="1637"/>
      <c r="U443" s="1637"/>
      <c r="V443" s="1637"/>
      <c r="W443" s="1637"/>
      <c r="X443" s="1637"/>
      <c r="Y443" s="1637"/>
      <c r="Z443" s="1637"/>
      <c r="AA443" s="1637"/>
      <c r="AB443" s="1637"/>
      <c r="AC443" s="1637"/>
      <c r="AD443" s="1637"/>
      <c r="AE443" s="1637"/>
      <c r="AF443" s="1637"/>
      <c r="AG443" s="1637"/>
      <c r="AH443" s="1637">
        <v>0</v>
      </c>
    </row>
    <row s="1637" customFormat="1" customHeight="1" ht="18.75">
      <c r="A444" s="1825"/>
      <c r="B444" s="1825"/>
      <c r="C444" s="1689" t="s">
        <v>1310</v>
      </c>
      <c r="D444" s="346"/>
      <c r="E444" s="1033"/>
      <c r="F444" s="1033"/>
      <c r="G444" s="2429"/>
      <c r="H444" s="2726"/>
      <c r="I444" s="2813" t="s">
        <v>1309</v>
      </c>
      <c r="J444" s="2728"/>
      <c r="K444" s="2726"/>
      <c r="L444" s="2729"/>
      <c r="M444" s="2320"/>
      <c r="N444" s="620"/>
      <c r="O444" s="1626"/>
      <c r="P444" s="1626"/>
      <c r="Q444" s="1637"/>
      <c r="R444" s="1637"/>
      <c r="S444" s="1637"/>
      <c r="T444" s="1637"/>
      <c r="U444" s="1637"/>
      <c r="V444" s="1637"/>
      <c r="W444" s="1637"/>
      <c r="X444" s="1637"/>
      <c r="Y444" s="1637"/>
      <c r="Z444" s="1637"/>
      <c r="AA444" s="1637"/>
      <c r="AB444" s="1637"/>
      <c r="AC444" s="1637"/>
      <c r="AD444" s="1637"/>
      <c r="AE444" s="1637"/>
      <c r="AF444" s="1637"/>
      <c r="AG444" s="1637"/>
      <c r="AH444" s="1637">
        <v>0</v>
      </c>
    </row>
    <row s="1637" customFormat="1" customHeight="1" ht="0.75" hidden="1">
      <c r="A445" s="1782"/>
      <c r="B445" s="1782"/>
      <c r="C445" s="371" t="s">
        <v>1317</v>
      </c>
      <c r="D445" s="2464"/>
      <c r="E445" s="2206"/>
      <c r="F445" s="2385"/>
      <c r="G445" s="402"/>
      <c r="H445" s="1502"/>
      <c r="I445" s="653"/>
      <c r="J445" s="573"/>
      <c r="K445" s="1502"/>
      <c r="L445" s="216"/>
      <c r="M445" s="343"/>
      <c r="N445" s="336"/>
      <c r="O445" s="1626"/>
      <c r="P445" s="1626"/>
      <c r="AH445" s="1633">
        <v>0</v>
      </c>
    </row>
    <row s="1637" customFormat="1" customHeight="1" ht="45" hidden="1">
      <c r="A446" s="1782" t="s">
        <v>319</v>
      </c>
      <c r="B446" s="1782" t="s">
        <v>320</v>
      </c>
      <c r="C446" s="371"/>
      <c r="D446" s="2464"/>
      <c r="E446" s="2206"/>
      <c r="F446" s="2385" t="str">
        <f>INDEX(PT_DIFFERENTIATION_VTAR,MATCH(A446,PT_DIFFERENTIATION_VTAR_ID,0))</f>
        <v>Тарифы на теплоноситель, поставляемый теплоснабжающими организациями потребителям, другим теплоснабжающим организациям</v>
      </c>
      <c r="G446" s="2429" t="str">
        <f>INDEX(PT_DIFFERENTIATION_NTAR,MATCH(B446,PT_DIFFERENTIATION_NTAR_ID,0))</f>
        <v>Тариф на теплоноситель</v>
      </c>
      <c r="H446" s="1864"/>
      <c r="I446" s="1741"/>
      <c r="J446" s="1775"/>
      <c r="K446" s="1780"/>
      <c r="L446" s="1864" t="s">
        <v>459</v>
      </c>
      <c r="M446" s="343"/>
      <c r="N446" s="336"/>
      <c r="O446" s="1626"/>
      <c r="P446" s="1626"/>
      <c r="AH446" s="1633">
        <v>0</v>
      </c>
    </row>
    <row s="1637" customFormat="1" customHeight="1" ht="18.75" hidden="1">
      <c r="A447" s="1782"/>
      <c r="B447" s="1782"/>
      <c r="C447" s="371" t="s">
        <v>1310</v>
      </c>
      <c r="D447" s="2464"/>
      <c r="E447" s="2206"/>
      <c r="F447" s="2385"/>
      <c r="G447" s="2429"/>
      <c r="H447" s="1502"/>
      <c r="I447" s="653" t="s">
        <v>1309</v>
      </c>
      <c r="J447" s="573"/>
      <c r="K447" s="1502"/>
      <c r="L447" s="216"/>
      <c r="M447" s="343"/>
      <c r="N447" s="336"/>
      <c r="O447" s="1626"/>
      <c r="P447" s="1626"/>
      <c r="AH447" s="1633">
        <v>0</v>
      </c>
    </row>
    <row s="1637" customFormat="1" customHeight="1" ht="0.75" hidden="1">
      <c r="A448" s="1782"/>
      <c r="B448" s="1782"/>
      <c r="C448" s="371" t="s">
        <v>1317</v>
      </c>
      <c r="D448" s="2464"/>
      <c r="E448" s="2206"/>
      <c r="F448" s="2385"/>
      <c r="G448" s="402"/>
      <c r="H448" s="1502"/>
      <c r="I448" s="653"/>
      <c r="J448" s="573"/>
      <c r="K448" s="1502"/>
      <c r="L448" s="216"/>
      <c r="M448" s="343"/>
      <c r="N448" s="336"/>
      <c r="O448" s="1626"/>
      <c r="P448" s="1626"/>
      <c r="AH448" s="1633">
        <v>0</v>
      </c>
    </row>
    <row s="1637" customFormat="1" customHeight="1" ht="45" hidden="1">
      <c r="A449" s="1782" t="s">
        <v>328</v>
      </c>
      <c r="B449" s="1782" t="s">
        <v>329</v>
      </c>
      <c r="C449" s="371"/>
      <c r="D449" s="2464"/>
      <c r="E449" s="2206"/>
      <c r="F449" s="2385" t="str">
        <f>INDEX(PT_DIFFERENTIATION_VTAR,MATCH(A449,PT_DIFFERENTIATION_VTAR_ID,0))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49" s="2429" t="str">
        <f>INDEX(PT_DIFFERENTIATION_NTAR,MATCH(B449,PT_DIFFERENTIATION_NTAR_ID,0))</f>
        <v/>
      </c>
      <c r="H449" s="1864"/>
      <c r="I449" s="1741"/>
      <c r="J449" s="1775"/>
      <c r="K449" s="1780"/>
      <c r="L449" s="1864" t="s">
        <v>459</v>
      </c>
      <c r="M449" s="343"/>
      <c r="N449" s="336"/>
      <c r="O449" s="1626"/>
      <c r="P449" s="1626"/>
      <c r="AH449" s="1633">
        <v>0</v>
      </c>
    </row>
    <row s="1637" customFormat="1" customHeight="1" ht="18.75" hidden="1">
      <c r="A450" s="1782"/>
      <c r="B450" s="1782"/>
      <c r="C450" s="371" t="s">
        <v>1310</v>
      </c>
      <c r="D450" s="2464"/>
      <c r="E450" s="2206"/>
      <c r="F450" s="2385"/>
      <c r="G450" s="2429"/>
      <c r="H450" s="1502"/>
      <c r="I450" s="653" t="s">
        <v>1309</v>
      </c>
      <c r="J450" s="573"/>
      <c r="K450" s="1502"/>
      <c r="L450" s="216"/>
      <c r="M450" s="343"/>
      <c r="N450" s="336"/>
      <c r="O450" s="1626"/>
      <c r="P450" s="1626"/>
      <c r="AH450" s="1633">
        <v>0</v>
      </c>
    </row>
    <row s="1637" customFormat="1" customHeight="1" ht="0.75" hidden="1">
      <c r="A451" s="1782"/>
      <c r="B451" s="1782"/>
      <c r="C451" s="371" t="s">
        <v>1317</v>
      </c>
      <c r="D451" s="2464"/>
      <c r="E451" s="2206"/>
      <c r="F451" s="2385"/>
      <c r="G451" s="402"/>
      <c r="H451" s="1502"/>
      <c r="I451" s="653"/>
      <c r="J451" s="573"/>
      <c r="K451" s="1502"/>
      <c r="L451" s="216"/>
      <c r="M451" s="343"/>
      <c r="N451" s="336"/>
      <c r="O451" s="1626"/>
      <c r="P451" s="1626"/>
      <c r="AH451" s="1633">
        <v>0</v>
      </c>
    </row>
    <row s="1637" customFormat="1" customHeight="1" ht="18.75" hidden="1">
      <c r="A452" s="1782" t="s">
        <v>334</v>
      </c>
      <c r="B452" s="1782" t="s">
        <v>335</v>
      </c>
      <c r="C452" s="371"/>
      <c r="D452" s="2464"/>
      <c r="E452" s="2206"/>
      <c r="F452" s="2385" t="str">
        <f>INDEX(PT_DIFFERENTIATION_VTAR,MATCH(A452,PT_DIFFERENTIATION_VTAR_ID,0))</f>
        <v>Тарифы на услуги по передаче тепловой энергии</v>
      </c>
      <c r="G452" s="2429" t="str">
        <f>INDEX(PT_DIFFERENTIATION_NTAR,MATCH(B452,PT_DIFFERENTIATION_NTAR_ID,0))</f>
        <v/>
      </c>
      <c r="H452" s="1864"/>
      <c r="I452" s="1741"/>
      <c r="J452" s="1775"/>
      <c r="K452" s="1780"/>
      <c r="L452" s="1864" t="s">
        <v>459</v>
      </c>
      <c r="M452" s="343"/>
      <c r="N452" s="336"/>
      <c r="O452" s="1626"/>
      <c r="P452" s="1626"/>
      <c r="AH452" s="1633">
        <v>0</v>
      </c>
    </row>
    <row s="1637" customFormat="1" customHeight="1" ht="18.75" hidden="1">
      <c r="A453" s="1782"/>
      <c r="B453" s="1782"/>
      <c r="C453" s="371" t="s">
        <v>1310</v>
      </c>
      <c r="D453" s="2464"/>
      <c r="E453" s="2206"/>
      <c r="F453" s="2385"/>
      <c r="G453" s="2429"/>
      <c r="H453" s="1502"/>
      <c r="I453" s="653" t="s">
        <v>1309</v>
      </c>
      <c r="J453" s="573"/>
      <c r="K453" s="1502"/>
      <c r="L453" s="216"/>
      <c r="M453" s="343"/>
      <c r="N453" s="336"/>
      <c r="O453" s="1626"/>
      <c r="P453" s="1626"/>
      <c r="AH453" s="1633">
        <v>0</v>
      </c>
    </row>
    <row s="1637" customFormat="1" customHeight="1" ht="0.75" hidden="1">
      <c r="A454" s="1782"/>
      <c r="B454" s="1782"/>
      <c r="C454" s="371" t="s">
        <v>1317</v>
      </c>
      <c r="D454" s="2464"/>
      <c r="E454" s="2206"/>
      <c r="F454" s="2385"/>
      <c r="G454" s="402"/>
      <c r="H454" s="1502"/>
      <c r="I454" s="653"/>
      <c r="J454" s="573"/>
      <c r="K454" s="1502"/>
      <c r="L454" s="216"/>
      <c r="M454" s="343"/>
      <c r="N454" s="336"/>
      <c r="O454" s="1626"/>
      <c r="P454" s="1626"/>
      <c r="AH454" s="1633">
        <v>0</v>
      </c>
    </row>
    <row s="1637" customFormat="1" customHeight="1" ht="18.75" hidden="1">
      <c r="A455" s="1782" t="s">
        <v>340</v>
      </c>
      <c r="B455" s="1782" t="s">
        <v>341</v>
      </c>
      <c r="C455" s="371"/>
      <c r="D455" s="2464"/>
      <c r="E455" s="2206"/>
      <c r="F455" s="2385" t="str">
        <f>INDEX(PT_DIFFERENTIATION_VTAR,MATCH(A455,PT_DIFFERENTIATION_VTAR_ID,0))</f>
        <v>Тарифы на услуги по передаче теплоносителя</v>
      </c>
      <c r="G455" s="2429" t="str">
        <f>INDEX(PT_DIFFERENTIATION_NTAR,MATCH(B455,PT_DIFFERENTIATION_NTAR_ID,0))</f>
        <v/>
      </c>
      <c r="H455" s="1864"/>
      <c r="I455" s="1741"/>
      <c r="J455" s="1775"/>
      <c r="K455" s="1780"/>
      <c r="L455" s="1864" t="s">
        <v>459</v>
      </c>
      <c r="M455" s="343"/>
      <c r="N455" s="336"/>
      <c r="O455" s="1626"/>
      <c r="P455" s="1626"/>
      <c r="AH455" s="1633">
        <v>0</v>
      </c>
    </row>
    <row s="1637" customFormat="1" customHeight="1" ht="18.75" hidden="1">
      <c r="A456" s="1782"/>
      <c r="B456" s="1782"/>
      <c r="C456" s="371" t="s">
        <v>1310</v>
      </c>
      <c r="D456" s="2464"/>
      <c r="E456" s="2206"/>
      <c r="F456" s="2385"/>
      <c r="G456" s="2429"/>
      <c r="H456" s="1502"/>
      <c r="I456" s="653" t="s">
        <v>1309</v>
      </c>
      <c r="J456" s="573"/>
      <c r="K456" s="1502"/>
      <c r="L456" s="216"/>
      <c r="M456" s="343"/>
      <c r="N456" s="336"/>
      <c r="O456" s="1626"/>
      <c r="P456" s="1626"/>
      <c r="AH456" s="1633">
        <v>0</v>
      </c>
    </row>
    <row s="1637" customFormat="1" customHeight="1" ht="0.75" hidden="1">
      <c r="A457" s="1782"/>
      <c r="B457" s="1782"/>
      <c r="C457" s="371" t="s">
        <v>1317</v>
      </c>
      <c r="D457" s="2464"/>
      <c r="E457" s="2206"/>
      <c r="F457" s="2385"/>
      <c r="G457" s="402"/>
      <c r="H457" s="1502"/>
      <c r="I457" s="653"/>
      <c r="J457" s="573"/>
      <c r="K457" s="1502"/>
      <c r="L457" s="216"/>
      <c r="M457" s="343"/>
      <c r="N457" s="336"/>
      <c r="O457" s="1626"/>
      <c r="P457" s="1626"/>
      <c r="AH457" s="1633">
        <v>0</v>
      </c>
    </row>
    <row s="1637" customFormat="1" customHeight="1" ht="18.75" hidden="1">
      <c r="A458" s="1782" t="s">
        <v>346</v>
      </c>
      <c r="B458" s="1782" t="s">
        <v>347</v>
      </c>
      <c r="C458" s="371"/>
      <c r="D458" s="2464"/>
      <c r="E458" s="2206"/>
      <c r="F458" s="2385" t="str">
        <f>INDEX(PT_DIFFERENTIATION_VTAR,MATCH(A458,PT_DIFFERENTIATION_VTAR_ID,0))</f>
        <v>Плата за услуги по поддержанию резервной тепловой мощности при отсутствии потребления тепловой энергии</v>
      </c>
      <c r="G458" s="2429" t="str">
        <f>INDEX(PT_DIFFERENTIATION_NTAR,MATCH(B458,PT_DIFFERENTIATION_NTAR_ID,0))</f>
        <v/>
      </c>
      <c r="H458" s="1864"/>
      <c r="I458" s="1741"/>
      <c r="J458" s="1775"/>
      <c r="K458" s="1780"/>
      <c r="L458" s="1864" t="s">
        <v>459</v>
      </c>
      <c r="M458" s="343"/>
      <c r="N458" s="336"/>
      <c r="O458" s="1626"/>
      <c r="P458" s="1626"/>
      <c r="AH458" s="1633">
        <v>0</v>
      </c>
    </row>
    <row s="1637" customFormat="1" customHeight="1" ht="18.75" hidden="1">
      <c r="A459" s="1782"/>
      <c r="B459" s="1782"/>
      <c r="C459" s="371" t="s">
        <v>1310</v>
      </c>
      <c r="D459" s="2464"/>
      <c r="E459" s="2206"/>
      <c r="F459" s="2385"/>
      <c r="G459" s="2429"/>
      <c r="H459" s="1502"/>
      <c r="I459" s="653" t="s">
        <v>1309</v>
      </c>
      <c r="J459" s="573"/>
      <c r="K459" s="1502"/>
      <c r="L459" s="216"/>
      <c r="M459" s="343"/>
      <c r="N459" s="336"/>
      <c r="O459" s="1626"/>
      <c r="P459" s="1626"/>
      <c r="AH459" s="1633">
        <v>0</v>
      </c>
    </row>
    <row s="1637" customFormat="1" customHeight="1" ht="0.75" hidden="1">
      <c r="A460" s="1782"/>
      <c r="B460" s="1782"/>
      <c r="C460" s="371" t="s">
        <v>1317</v>
      </c>
      <c r="D460" s="2464"/>
      <c r="E460" s="2206"/>
      <c r="F460" s="2385"/>
      <c r="G460" s="402"/>
      <c r="H460" s="1502"/>
      <c r="I460" s="653"/>
      <c r="J460" s="573"/>
      <c r="K460" s="1502"/>
      <c r="L460" s="216"/>
      <c r="M460" s="343"/>
      <c r="N460" s="336"/>
      <c r="O460" s="1626"/>
      <c r="P460" s="1626"/>
      <c r="AH460" s="1633">
        <v>0</v>
      </c>
    </row>
    <row s="1637" customFormat="1" customHeight="1" ht="18.75" hidden="1">
      <c r="A461" s="1782" t="s">
        <v>352</v>
      </c>
      <c r="B461" s="1782" t="s">
        <v>353</v>
      </c>
      <c r="C461" s="371"/>
      <c r="D461" s="2464"/>
      <c r="E461" s="2206"/>
      <c r="F461" s="2385" t="str">
        <f>INDEX(PT_DIFFERENTIATION_VTAR,MATCH(A461,PT_DIFFERENTIATION_VTAR_ID,0))</f>
        <v>Плата за подключение (технологическое присоединение) к системе теплоснабжения</v>
      </c>
      <c r="G461" s="2429" t="str">
        <f>INDEX(PT_DIFFERENTIATION_NTAR,MATCH(B461,PT_DIFFERENTIATION_NTAR_ID,0))</f>
        <v/>
      </c>
      <c r="H461" s="1864"/>
      <c r="I461" s="1741"/>
      <c r="J461" s="1775"/>
      <c r="K461" s="1780"/>
      <c r="L461" s="1864" t="s">
        <v>459</v>
      </c>
      <c r="M461" s="343"/>
      <c r="N461" s="336"/>
      <c r="O461" s="1626"/>
      <c r="P461" s="1626"/>
      <c r="AH461" s="1633">
        <v>0</v>
      </c>
    </row>
    <row s="1637" customFormat="1" customHeight="1" ht="18.75" hidden="1">
      <c r="A462" s="1782"/>
      <c r="B462" s="1782"/>
      <c r="C462" s="371" t="s">
        <v>1310</v>
      </c>
      <c r="D462" s="2464"/>
      <c r="E462" s="2206"/>
      <c r="F462" s="2385"/>
      <c r="G462" s="2429"/>
      <c r="H462" s="1502"/>
      <c r="I462" s="653" t="s">
        <v>1309</v>
      </c>
      <c r="J462" s="573"/>
      <c r="K462" s="1502"/>
      <c r="L462" s="216"/>
      <c r="M462" s="343"/>
      <c r="N462" s="336"/>
      <c r="O462" s="1626"/>
      <c r="P462" s="1626"/>
      <c r="AH462" s="1633">
        <v>0</v>
      </c>
    </row>
    <row s="1637" customFormat="1" customHeight="1" ht="0.75" hidden="1">
      <c r="A463" s="1782"/>
      <c r="B463" s="1782"/>
      <c r="C463" s="371" t="s">
        <v>1317</v>
      </c>
      <c r="D463" s="2464"/>
      <c r="E463" s="2206"/>
      <c r="F463" s="2385"/>
      <c r="G463" s="402"/>
      <c r="H463" s="1502"/>
      <c r="I463" s="653"/>
      <c r="J463" s="573"/>
      <c r="K463" s="1502"/>
      <c r="L463" s="216"/>
      <c r="M463" s="343"/>
      <c r="N463" s="336"/>
      <c r="O463" s="1626"/>
      <c r="P463" s="1626"/>
      <c r="AH463" s="1633">
        <v>0</v>
      </c>
    </row>
    <row s="1637" customFormat="1" customHeight="1" ht="18.75" hidden="1">
      <c r="A464" s="1782" t="s">
        <v>358</v>
      </c>
      <c r="B464" s="1782" t="s">
        <v>359</v>
      </c>
      <c r="C464" s="371"/>
      <c r="D464" s="2464"/>
      <c r="E464" s="2206"/>
      <c r="F464" s="2385" t="str">
        <f>INDEX(PT_DIFFERENTIATION_VTAR,MATCH(A464,PT_DIFFERENTIATION_VTAR_ID,0))</f>
        <v>Плата за подключение (технологическое присоединение) к системе теплоснабжения (индивидуальная)</v>
      </c>
      <c r="G464" s="2429" t="str">
        <f>INDEX(PT_DIFFERENTIATION_NTAR,MATCH(B464,PT_DIFFERENTIATION_NTAR_ID,0))</f>
        <v/>
      </c>
      <c r="H464" s="1991"/>
      <c r="I464" s="1741"/>
      <c r="J464" s="1775"/>
      <c r="K464" s="1780"/>
      <c r="L464" s="1991" t="s">
        <v>459</v>
      </c>
      <c r="M464" s="343"/>
      <c r="N464" s="336"/>
      <c r="O464" s="1626"/>
      <c r="P464" s="1626"/>
      <c r="AH464" s="1633">
        <v>0</v>
      </c>
    </row>
    <row s="1637" customFormat="1" customHeight="1" ht="18.75" hidden="1">
      <c r="A465" s="1782"/>
      <c r="B465" s="1782"/>
      <c r="C465" s="371" t="s">
        <v>1310</v>
      </c>
      <c r="D465" s="2464"/>
      <c r="E465" s="2206"/>
      <c r="F465" s="2385"/>
      <c r="G465" s="2429"/>
      <c r="H465" s="1502"/>
      <c r="I465" s="653" t="s">
        <v>1309</v>
      </c>
      <c r="J465" s="573"/>
      <c r="K465" s="1502"/>
      <c r="L465" s="216"/>
      <c r="M465" s="343"/>
      <c r="N465" s="336"/>
      <c r="O465" s="1626"/>
      <c r="P465" s="1626"/>
      <c r="AH465" s="1633">
        <v>0</v>
      </c>
    </row>
    <row s="1637" customFormat="1" customHeight="1" ht="0.75" hidden="1">
      <c r="A466" s="1782"/>
      <c r="B466" s="1782"/>
      <c r="C466" s="371" t="s">
        <v>1317</v>
      </c>
      <c r="D466" s="2464"/>
      <c r="E466" s="2206"/>
      <c r="F466" s="2385"/>
      <c r="G466" s="402"/>
      <c r="H466" s="1502"/>
      <c r="I466" s="653"/>
      <c r="J466" s="573"/>
      <c r="K466" s="1502"/>
      <c r="L466" s="216"/>
      <c r="M466" s="343"/>
      <c r="N466" s="336"/>
      <c r="O466" s="1626"/>
      <c r="P466" s="1626"/>
      <c r="AH466" s="1633">
        <v>0</v>
      </c>
    </row>
    <row s="1637" customFormat="1" customHeight="1" ht="18.75" hidden="1">
      <c r="A467" s="1782" t="s">
        <v>378</v>
      </c>
      <c r="B467" s="1782" t="s">
        <v>379</v>
      </c>
      <c r="C467" s="371"/>
      <c r="D467" s="2464"/>
      <c r="E467" s="2206"/>
      <c r="F467" s="2385" t="str">
        <f>INDEX(PT_DIFFERENTIATION_VTAR,MATCH(A467,PT_DIFFERENTIATION_VTAR_ID,0))</f>
        <v>Тариф на питьевую воду (питьевое водоснабжение)</v>
      </c>
      <c r="G467" s="2429" t="str">
        <f>INDEX(PT_DIFFERENTIATION_NTAR,MATCH(B467,PT_DIFFERENTIATION_NTAR_ID,0))</f>
        <v/>
      </c>
      <c r="H467" s="1864"/>
      <c r="I467" s="1741"/>
      <c r="J467" s="1775"/>
      <c r="K467" s="1780"/>
      <c r="L467" s="1864" t="s">
        <v>459</v>
      </c>
      <c r="M467" s="343"/>
      <c r="N467" s="336"/>
      <c r="O467" s="1626"/>
      <c r="P467" s="1626"/>
      <c r="AH467" s="1633">
        <v>0</v>
      </c>
    </row>
    <row s="1637" customFormat="1" customHeight="1" ht="18.75" hidden="1">
      <c r="A468" s="1782"/>
      <c r="B468" s="1782"/>
      <c r="C468" s="371" t="s">
        <v>1310</v>
      </c>
      <c r="D468" s="2464"/>
      <c r="E468" s="2206"/>
      <c r="F468" s="2385"/>
      <c r="G468" s="2429"/>
      <c r="H468" s="1502"/>
      <c r="I468" s="653" t="s">
        <v>1309</v>
      </c>
      <c r="J468" s="573"/>
      <c r="K468" s="1502"/>
      <c r="L468" s="216"/>
      <c r="M468" s="343"/>
      <c r="N468" s="336"/>
      <c r="O468" s="1626"/>
      <c r="P468" s="1626"/>
      <c r="AH468" s="1633">
        <v>0</v>
      </c>
    </row>
    <row s="1637" customFormat="1" customHeight="1" ht="0.75" hidden="1">
      <c r="A469" s="1782"/>
      <c r="B469" s="1782"/>
      <c r="C469" s="371" t="s">
        <v>1317</v>
      </c>
      <c r="D469" s="2464"/>
      <c r="E469" s="2206"/>
      <c r="F469" s="2385"/>
      <c r="G469" s="402"/>
      <c r="H469" s="1502"/>
      <c r="I469" s="653"/>
      <c r="J469" s="573"/>
      <c r="K469" s="1502"/>
      <c r="L469" s="216"/>
      <c r="M469" s="343"/>
      <c r="N469" s="336"/>
      <c r="O469" s="1626"/>
      <c r="P469" s="1626"/>
      <c r="AH469" s="1633">
        <v>0</v>
      </c>
    </row>
    <row s="1637" customFormat="1" customHeight="1" ht="18.75" hidden="1">
      <c r="A470" s="1782" t="s">
        <v>383</v>
      </c>
      <c r="B470" s="1782" t="s">
        <v>384</v>
      </c>
      <c r="C470" s="371"/>
      <c r="D470" s="2464"/>
      <c r="E470" s="2206"/>
      <c r="F470" s="2385" t="str">
        <f>INDEX(PT_DIFFERENTIATION_VTAR,MATCH(A470,PT_DIFFERENTIATION_VTAR_ID,0))</f>
        <v>Тариф на техническую воду</v>
      </c>
      <c r="G470" s="2429" t="str">
        <f>INDEX(PT_DIFFERENTIATION_NTAR,MATCH(B470,PT_DIFFERENTIATION_NTAR_ID,0))</f>
        <v/>
      </c>
      <c r="H470" s="1864"/>
      <c r="I470" s="1741"/>
      <c r="J470" s="1775"/>
      <c r="K470" s="1780"/>
      <c r="L470" s="1864" t="s">
        <v>459</v>
      </c>
      <c r="M470" s="343"/>
      <c r="N470" s="336"/>
      <c r="O470" s="1626"/>
      <c r="P470" s="1626"/>
      <c r="AH470" s="1633">
        <v>0</v>
      </c>
    </row>
    <row s="1637" customFormat="1" customHeight="1" ht="18.75" hidden="1">
      <c r="A471" s="1782"/>
      <c r="B471" s="1782"/>
      <c r="C471" s="371" t="s">
        <v>1310</v>
      </c>
      <c r="D471" s="2464"/>
      <c r="E471" s="2206"/>
      <c r="F471" s="2385"/>
      <c r="G471" s="2429"/>
      <c r="H471" s="1502"/>
      <c r="I471" s="653" t="s">
        <v>1309</v>
      </c>
      <c r="J471" s="573"/>
      <c r="K471" s="1502"/>
      <c r="L471" s="216"/>
      <c r="M471" s="343"/>
      <c r="N471" s="336"/>
      <c r="O471" s="1626"/>
      <c r="P471" s="1626"/>
      <c r="AH471" s="1633">
        <v>0</v>
      </c>
    </row>
    <row s="1637" customFormat="1" customHeight="1" ht="0.75" hidden="1">
      <c r="A472" s="1782"/>
      <c r="B472" s="1782"/>
      <c r="C472" s="371" t="s">
        <v>1317</v>
      </c>
      <c r="D472" s="2464"/>
      <c r="E472" s="2206"/>
      <c r="F472" s="2385"/>
      <c r="G472" s="402"/>
      <c r="H472" s="1502"/>
      <c r="I472" s="653"/>
      <c r="J472" s="573"/>
      <c r="K472" s="1502"/>
      <c r="L472" s="216"/>
      <c r="M472" s="343"/>
      <c r="N472" s="336"/>
      <c r="O472" s="1626"/>
      <c r="P472" s="1626"/>
      <c r="AH472" s="1633">
        <v>0</v>
      </c>
    </row>
    <row s="1637" customFormat="1" customHeight="1" ht="18.75" hidden="1">
      <c r="A473" s="1782" t="s">
        <v>388</v>
      </c>
      <c r="B473" s="1782" t="s">
        <v>389</v>
      </c>
      <c r="C473" s="371"/>
      <c r="D473" s="2464"/>
      <c r="E473" s="2206"/>
      <c r="F473" s="2385" t="str">
        <f>INDEX(PT_DIFFERENTIATION_VTAR,MATCH(A473,PT_DIFFERENTIATION_VTAR_ID,0))</f>
        <v>Тариф на транспортировку воды</v>
      </c>
      <c r="G473" s="2429" t="str">
        <f>INDEX(PT_DIFFERENTIATION_NTAR,MATCH(B473,PT_DIFFERENTIATION_NTAR_ID,0))</f>
        <v/>
      </c>
      <c r="H473" s="1864"/>
      <c r="I473" s="1741"/>
      <c r="J473" s="1775"/>
      <c r="K473" s="1780"/>
      <c r="L473" s="1864" t="s">
        <v>459</v>
      </c>
      <c r="M473" s="343"/>
      <c r="N473" s="336"/>
      <c r="O473" s="1626"/>
      <c r="P473" s="1626"/>
      <c r="AH473" s="1633">
        <v>0</v>
      </c>
    </row>
    <row s="1637" customFormat="1" customHeight="1" ht="18.75" hidden="1">
      <c r="A474" s="1782"/>
      <c r="B474" s="1782"/>
      <c r="C474" s="371" t="s">
        <v>1310</v>
      </c>
      <c r="D474" s="2464"/>
      <c r="E474" s="2206"/>
      <c r="F474" s="2385"/>
      <c r="G474" s="2429"/>
      <c r="H474" s="1502"/>
      <c r="I474" s="653" t="s">
        <v>1309</v>
      </c>
      <c r="J474" s="573"/>
      <c r="K474" s="1502"/>
      <c r="L474" s="216"/>
      <c r="M474" s="343"/>
      <c r="N474" s="336"/>
      <c r="O474" s="1626"/>
      <c r="P474" s="1626"/>
      <c r="AH474" s="1633">
        <v>0</v>
      </c>
    </row>
    <row s="1637" customFormat="1" customHeight="1" ht="0.75" hidden="1">
      <c r="A475" s="1782"/>
      <c r="B475" s="1782"/>
      <c r="C475" s="371" t="s">
        <v>1317</v>
      </c>
      <c r="D475" s="2464"/>
      <c r="E475" s="2206"/>
      <c r="F475" s="2385"/>
      <c r="G475" s="402"/>
      <c r="H475" s="1502"/>
      <c r="I475" s="653"/>
      <c r="J475" s="573"/>
      <c r="K475" s="1502"/>
      <c r="L475" s="216"/>
      <c r="M475" s="343"/>
      <c r="N475" s="336"/>
      <c r="O475" s="1626"/>
      <c r="P475" s="1626"/>
      <c r="AH475" s="1633">
        <v>0</v>
      </c>
    </row>
    <row s="1637" customFormat="1" customHeight="1" ht="18.75" hidden="1">
      <c r="A476" s="1782" t="s">
        <v>393</v>
      </c>
      <c r="B476" s="1782" t="s">
        <v>394</v>
      </c>
      <c r="C476" s="371"/>
      <c r="D476" s="2464"/>
      <c r="E476" s="2206"/>
      <c r="F476" s="2385" t="str">
        <f>INDEX(PT_DIFFERENTIATION_VTAR,MATCH(A476,PT_DIFFERENTIATION_VTAR_ID,0))</f>
        <v>Тариф на подвоз воды</v>
      </c>
      <c r="G476" s="2429" t="str">
        <f>INDEX(PT_DIFFERENTIATION_NTAR,MATCH(B476,PT_DIFFERENTIATION_NTAR_ID,0))</f>
        <v/>
      </c>
      <c r="H476" s="1864"/>
      <c r="I476" s="1741"/>
      <c r="J476" s="1775"/>
      <c r="K476" s="1780"/>
      <c r="L476" s="1864" t="s">
        <v>459</v>
      </c>
      <c r="M476" s="343"/>
      <c r="N476" s="336"/>
      <c r="O476" s="1626"/>
      <c r="P476" s="1626"/>
      <c r="AH476" s="1633">
        <v>0</v>
      </c>
    </row>
    <row s="1637" customFormat="1" customHeight="1" ht="18.75" hidden="1">
      <c r="A477" s="1782"/>
      <c r="B477" s="1782"/>
      <c r="C477" s="371" t="s">
        <v>1310</v>
      </c>
      <c r="D477" s="2464"/>
      <c r="E477" s="2206"/>
      <c r="F477" s="2385"/>
      <c r="G477" s="2429"/>
      <c r="H477" s="1502"/>
      <c r="I477" s="653" t="s">
        <v>1309</v>
      </c>
      <c r="J477" s="573"/>
      <c r="K477" s="1502"/>
      <c r="L477" s="216"/>
      <c r="M477" s="343"/>
      <c r="N477" s="336"/>
      <c r="O477" s="1626"/>
      <c r="P477" s="1626"/>
      <c r="AH477" s="1633">
        <v>0</v>
      </c>
    </row>
    <row s="1637" customFormat="1" customHeight="1" ht="0.75" hidden="1">
      <c r="A478" s="1782"/>
      <c r="B478" s="1782"/>
      <c r="C478" s="371" t="s">
        <v>1317</v>
      </c>
      <c r="D478" s="2464"/>
      <c r="E478" s="2206"/>
      <c r="F478" s="2385"/>
      <c r="G478" s="402"/>
      <c r="H478" s="1502"/>
      <c r="I478" s="653"/>
      <c r="J478" s="573"/>
      <c r="K478" s="1502"/>
      <c r="L478" s="216"/>
      <c r="M478" s="343"/>
      <c r="N478" s="336"/>
      <c r="O478" s="1626"/>
      <c r="P478" s="1626"/>
      <c r="AH478" s="1633">
        <v>0</v>
      </c>
    </row>
    <row s="1637" customFormat="1" customHeight="1" ht="18.75" hidden="1">
      <c r="A479" s="1782" t="s">
        <v>398</v>
      </c>
      <c r="B479" s="1782" t="s">
        <v>399</v>
      </c>
      <c r="C479" s="371"/>
      <c r="D479" s="2464"/>
      <c r="E479" s="2206"/>
      <c r="F479" s="2385" t="str">
        <f>INDEX(PT_DIFFERENTIATION_VTAR,MATCH(A479,PT_DIFFERENTIATION_VTAR_ID,0))</f>
        <v>Тариф на подключение (технологическое присоединение) к централизованной системе холодного водоснабжения</v>
      </c>
      <c r="G479" s="2429" t="str">
        <f>INDEX(PT_DIFFERENTIATION_NTAR,MATCH(B479,PT_DIFFERENTIATION_NTAR_ID,0))</f>
        <v/>
      </c>
      <c r="H479" s="1864"/>
      <c r="I479" s="1741"/>
      <c r="J479" s="1775"/>
      <c r="K479" s="1780"/>
      <c r="L479" s="1864" t="s">
        <v>459</v>
      </c>
      <c r="M479" s="343"/>
      <c r="N479" s="336"/>
      <c r="O479" s="1626"/>
      <c r="P479" s="1626"/>
      <c r="AH479" s="1633">
        <v>0</v>
      </c>
    </row>
    <row s="1637" customFormat="1" customHeight="1" ht="18.75" hidden="1">
      <c r="A480" s="1782"/>
      <c r="B480" s="1782"/>
      <c r="C480" s="371" t="s">
        <v>1310</v>
      </c>
      <c r="D480" s="2464"/>
      <c r="E480" s="2206"/>
      <c r="F480" s="2385"/>
      <c r="G480" s="2429"/>
      <c r="H480" s="1502"/>
      <c r="I480" s="653" t="s">
        <v>1309</v>
      </c>
      <c r="J480" s="573"/>
      <c r="K480" s="1502"/>
      <c r="L480" s="216"/>
      <c r="M480" s="343"/>
      <c r="N480" s="336"/>
      <c r="O480" s="1626"/>
      <c r="P480" s="1626"/>
      <c r="AH480" s="1633">
        <v>0</v>
      </c>
    </row>
    <row s="1637" customFormat="1" customHeight="1" ht="0.75" hidden="1">
      <c r="A481" s="1782"/>
      <c r="B481" s="1782"/>
      <c r="C481" s="371" t="s">
        <v>1317</v>
      </c>
      <c r="D481" s="2464"/>
      <c r="E481" s="2206"/>
      <c r="F481" s="2385"/>
      <c r="G481" s="402"/>
      <c r="H481" s="1502"/>
      <c r="I481" s="653"/>
      <c r="J481" s="573"/>
      <c r="K481" s="1502"/>
      <c r="L481" s="216"/>
      <c r="M481" s="343"/>
      <c r="N481" s="336"/>
      <c r="O481" s="1626"/>
      <c r="P481" s="1626"/>
      <c r="AH481" s="1633">
        <v>0</v>
      </c>
    </row>
    <row s="1637" customFormat="1" customHeight="1" ht="18.75" hidden="1">
      <c r="A482" s="1782" t="s">
        <v>403</v>
      </c>
      <c r="B482" s="1782" t="s">
        <v>404</v>
      </c>
      <c r="C482" s="371"/>
      <c r="D482" s="2464"/>
      <c r="E482" s="2206"/>
      <c r="F482" s="2385" t="str">
        <f>INDEX(PT_DIFFERENTIATION_VTAR,MATCH(A482,PT_DIFFERENTIATION_VTAR_ID,0))</f>
        <v>Тариф на горячую воду (горячее водоснабжение)</v>
      </c>
      <c r="G482" s="2429" t="str">
        <f>INDEX(PT_DIFFERENTIATION_NTAR,MATCH(B482,PT_DIFFERENTIATION_NTAR_ID,0))</f>
        <v/>
      </c>
      <c r="H482" s="1864"/>
      <c r="I482" s="1741"/>
      <c r="J482" s="1775"/>
      <c r="K482" s="1780"/>
      <c r="L482" s="1864" t="s">
        <v>459</v>
      </c>
      <c r="M482" s="343"/>
      <c r="N482" s="336"/>
      <c r="O482" s="1626"/>
      <c r="P482" s="1626"/>
      <c r="AH482" s="1633">
        <v>0</v>
      </c>
    </row>
    <row s="1637" customFormat="1" customHeight="1" ht="18.75" hidden="1">
      <c r="A483" s="1782"/>
      <c r="B483" s="1782"/>
      <c r="C483" s="371" t="s">
        <v>1310</v>
      </c>
      <c r="D483" s="2464"/>
      <c r="E483" s="2206"/>
      <c r="F483" s="2385"/>
      <c r="G483" s="2429"/>
      <c r="H483" s="1502"/>
      <c r="I483" s="653" t="s">
        <v>1309</v>
      </c>
      <c r="J483" s="573"/>
      <c r="K483" s="1502"/>
      <c r="L483" s="216"/>
      <c r="M483" s="343"/>
      <c r="N483" s="336"/>
      <c r="O483" s="1626"/>
      <c r="P483" s="1626"/>
      <c r="AH483" s="1633">
        <v>0</v>
      </c>
    </row>
    <row s="1637" customFormat="1" customHeight="1" ht="0.75" hidden="1">
      <c r="A484" s="1782"/>
      <c r="B484" s="1782"/>
      <c r="C484" s="371" t="s">
        <v>1317</v>
      </c>
      <c r="D484" s="2464"/>
      <c r="E484" s="2206"/>
      <c r="F484" s="2385"/>
      <c r="G484" s="402"/>
      <c r="H484" s="1502"/>
      <c r="I484" s="653"/>
      <c r="J484" s="573"/>
      <c r="K484" s="1502"/>
      <c r="L484" s="216"/>
      <c r="M484" s="343"/>
      <c r="N484" s="336"/>
      <c r="O484" s="1626"/>
      <c r="P484" s="1626"/>
      <c r="AH484" s="1633">
        <v>0</v>
      </c>
    </row>
    <row s="1637" customFormat="1" customHeight="1" ht="18.75" hidden="1">
      <c r="A485" s="1782" t="s">
        <v>408</v>
      </c>
      <c r="B485" s="1782" t="s">
        <v>409</v>
      </c>
      <c r="C485" s="371"/>
      <c r="D485" s="2464"/>
      <c r="E485" s="2206"/>
      <c r="F485" s="2385" t="str">
        <f>INDEX(PT_DIFFERENTIATION_VTAR,MATCH(A485,PT_DIFFERENTIATION_VTAR_ID,0))</f>
        <v>Тариф на транспортировку горячей воды</v>
      </c>
      <c r="G485" s="2429" t="str">
        <f>INDEX(PT_DIFFERENTIATION_NTAR,MATCH(B485,PT_DIFFERENTIATION_NTAR_ID,0))</f>
        <v/>
      </c>
      <c r="H485" s="1864"/>
      <c r="I485" s="1741"/>
      <c r="J485" s="1775"/>
      <c r="K485" s="1780"/>
      <c r="L485" s="1864" t="s">
        <v>459</v>
      </c>
      <c r="M485" s="343"/>
      <c r="N485" s="336"/>
      <c r="O485" s="1626"/>
      <c r="P485" s="1626"/>
      <c r="AH485" s="1633">
        <v>0</v>
      </c>
    </row>
    <row s="1637" customFormat="1" customHeight="1" ht="18.75" hidden="1">
      <c r="A486" s="1782"/>
      <c r="B486" s="1782"/>
      <c r="C486" s="371" t="s">
        <v>1310</v>
      </c>
      <c r="D486" s="2464"/>
      <c r="E486" s="2206"/>
      <c r="F486" s="2385"/>
      <c r="G486" s="2429"/>
      <c r="H486" s="1502"/>
      <c r="I486" s="653" t="s">
        <v>1309</v>
      </c>
      <c r="J486" s="573"/>
      <c r="K486" s="1502"/>
      <c r="L486" s="216"/>
      <c r="M486" s="343"/>
      <c r="N486" s="336"/>
      <c r="O486" s="1626"/>
      <c r="P486" s="1626"/>
      <c r="AH486" s="1633">
        <v>0</v>
      </c>
    </row>
    <row s="1637" customFormat="1" customHeight="1" ht="0.75" hidden="1">
      <c r="A487" s="1782"/>
      <c r="B487" s="1782"/>
      <c r="C487" s="371" t="s">
        <v>1317</v>
      </c>
      <c r="D487" s="2464"/>
      <c r="E487" s="2206"/>
      <c r="F487" s="2385"/>
      <c r="G487" s="402"/>
      <c r="H487" s="1502"/>
      <c r="I487" s="653"/>
      <c r="J487" s="573"/>
      <c r="K487" s="1502"/>
      <c r="L487" s="216"/>
      <c r="M487" s="343"/>
      <c r="N487" s="336"/>
      <c r="O487" s="1626"/>
      <c r="P487" s="1626"/>
      <c r="AH487" s="1633">
        <v>0</v>
      </c>
    </row>
    <row s="1637" customFormat="1" customHeight="1" ht="18.75" hidden="1">
      <c r="A488" s="1782" t="s">
        <v>413</v>
      </c>
      <c r="B488" s="1782" t="s">
        <v>414</v>
      </c>
      <c r="C488" s="371"/>
      <c r="D488" s="2464"/>
      <c r="E488" s="2206"/>
      <c r="F488" s="2385" t="str">
        <f>INDEX(PT_DIFFERENTIATION_VTAR,MATCH(A488,PT_DIFFERENTIATION_VTAR_ID,0))</f>
        <v>Тариф на подключение (технологическое присоединение) к централизованной системе горячего водоснабжения</v>
      </c>
      <c r="G488" s="2429" t="str">
        <f>INDEX(PT_DIFFERENTIATION_NTAR,MATCH(B488,PT_DIFFERENTIATION_NTAR_ID,0))</f>
        <v/>
      </c>
      <c r="H488" s="1864"/>
      <c r="I488" s="1741"/>
      <c r="J488" s="1775"/>
      <c r="K488" s="1780"/>
      <c r="L488" s="1864" t="s">
        <v>459</v>
      </c>
      <c r="M488" s="343"/>
      <c r="N488" s="336"/>
      <c r="O488" s="1626"/>
      <c r="P488" s="1626"/>
      <c r="AH488" s="1633">
        <v>0</v>
      </c>
    </row>
    <row s="1637" customFormat="1" customHeight="1" ht="18.75" hidden="1">
      <c r="A489" s="1782"/>
      <c r="B489" s="1782"/>
      <c r="C489" s="371" t="s">
        <v>1310</v>
      </c>
      <c r="D489" s="2464"/>
      <c r="E489" s="2206"/>
      <c r="F489" s="2385"/>
      <c r="G489" s="2429"/>
      <c r="H489" s="1502"/>
      <c r="I489" s="653" t="s">
        <v>1309</v>
      </c>
      <c r="J489" s="573"/>
      <c r="K489" s="1502"/>
      <c r="L489" s="216"/>
      <c r="M489" s="343"/>
      <c r="N489" s="336"/>
      <c r="O489" s="1626"/>
      <c r="P489" s="1626"/>
      <c r="AH489" s="1633">
        <v>0</v>
      </c>
    </row>
    <row s="1637" customFormat="1" customHeight="1" ht="0.75" hidden="1">
      <c r="A490" s="1782"/>
      <c r="B490" s="1782"/>
      <c r="C490" s="371" t="s">
        <v>1317</v>
      </c>
      <c r="D490" s="2464"/>
      <c r="E490" s="2206"/>
      <c r="F490" s="2385"/>
      <c r="G490" s="402"/>
      <c r="H490" s="1502"/>
      <c r="I490" s="653"/>
      <c r="J490" s="573"/>
      <c r="K490" s="1502"/>
      <c r="L490" s="216"/>
      <c r="M490" s="343"/>
      <c r="N490" s="336"/>
      <c r="O490" s="1626"/>
      <c r="P490" s="1626"/>
      <c r="AH490" s="1633">
        <v>0</v>
      </c>
    </row>
    <row s="1637" customFormat="1" customHeight="1" ht="18.75" hidden="1">
      <c r="A491" s="1782" t="s">
        <v>418</v>
      </c>
      <c r="B491" s="1782" t="s">
        <v>419</v>
      </c>
      <c r="C491" s="371"/>
      <c r="D491" s="2464"/>
      <c r="E491" s="2206"/>
      <c r="F491" s="2385" t="str">
        <f>INDEX(PT_DIFFERENTIATION_VTAR,MATCH(A491,PT_DIFFERENTIATION_VTAR_ID,0))</f>
        <v>Тариф на водоотведение</v>
      </c>
      <c r="G491" s="2429" t="str">
        <f>INDEX(PT_DIFFERENTIATION_NTAR,MATCH(B491,PT_DIFFERENTIATION_NTAR_ID,0))</f>
        <v/>
      </c>
      <c r="H491" s="1864"/>
      <c r="I491" s="1741"/>
      <c r="J491" s="1775"/>
      <c r="K491" s="1780"/>
      <c r="L491" s="1864" t="s">
        <v>459</v>
      </c>
      <c r="M491" s="343"/>
      <c r="N491" s="336"/>
      <c r="O491" s="1626"/>
      <c r="P491" s="1626"/>
      <c r="AH491" s="1633">
        <v>0</v>
      </c>
    </row>
    <row s="1637" customFormat="1" customHeight="1" ht="18.75" hidden="1">
      <c r="A492" s="1782"/>
      <c r="B492" s="1782"/>
      <c r="C492" s="371" t="s">
        <v>1310</v>
      </c>
      <c r="D492" s="2464"/>
      <c r="E492" s="2206"/>
      <c r="F492" s="2385"/>
      <c r="G492" s="2429"/>
      <c r="H492" s="1502"/>
      <c r="I492" s="653" t="s">
        <v>1309</v>
      </c>
      <c r="J492" s="573"/>
      <c r="K492" s="1502"/>
      <c r="L492" s="216"/>
      <c r="M492" s="343"/>
      <c r="N492" s="336"/>
      <c r="O492" s="1626"/>
      <c r="P492" s="1626"/>
      <c r="AH492" s="1633">
        <v>0</v>
      </c>
    </row>
    <row s="1637" customFormat="1" customHeight="1" ht="0.75" hidden="1">
      <c r="A493" s="1782"/>
      <c r="B493" s="1782"/>
      <c r="C493" s="371" t="s">
        <v>1317</v>
      </c>
      <c r="D493" s="2464"/>
      <c r="E493" s="2206"/>
      <c r="F493" s="2385"/>
      <c r="G493" s="402"/>
      <c r="H493" s="1502"/>
      <c r="I493" s="653"/>
      <c r="J493" s="573"/>
      <c r="K493" s="1502"/>
      <c r="L493" s="216"/>
      <c r="M493" s="343"/>
      <c r="N493" s="336"/>
      <c r="O493" s="1626"/>
      <c r="P493" s="1626"/>
      <c r="AH493" s="1633">
        <v>0</v>
      </c>
    </row>
    <row s="1637" customFormat="1" customHeight="1" ht="18.75" hidden="1">
      <c r="A494" s="1782" t="s">
        <v>423</v>
      </c>
      <c r="B494" s="1782" t="s">
        <v>424</v>
      </c>
      <c r="C494" s="371"/>
      <c r="D494" s="2464"/>
      <c r="E494" s="2206"/>
      <c r="F494" s="2385" t="str">
        <f>INDEX(PT_DIFFERENTIATION_VTAR,MATCH(A494,PT_DIFFERENTIATION_VTAR_ID,0))</f>
        <v>Тариф на транспортировку сточных вод</v>
      </c>
      <c r="G494" s="2429" t="str">
        <f>INDEX(PT_DIFFERENTIATION_NTAR,MATCH(B494,PT_DIFFERENTIATION_NTAR_ID,0))</f>
        <v/>
      </c>
      <c r="H494" s="1864"/>
      <c r="I494" s="1741"/>
      <c r="J494" s="1775"/>
      <c r="K494" s="1780"/>
      <c r="L494" s="1864" t="s">
        <v>459</v>
      </c>
      <c r="M494" s="343"/>
      <c r="N494" s="336"/>
      <c r="O494" s="1626"/>
      <c r="P494" s="1626"/>
      <c r="AH494" s="1633">
        <v>0</v>
      </c>
    </row>
    <row s="1637" customFormat="1" customHeight="1" ht="18.75" hidden="1">
      <c r="A495" s="1782"/>
      <c r="B495" s="1782"/>
      <c r="C495" s="371" t="s">
        <v>1310</v>
      </c>
      <c r="D495" s="2464"/>
      <c r="E495" s="2206"/>
      <c r="F495" s="2385"/>
      <c r="G495" s="2429"/>
      <c r="H495" s="1502"/>
      <c r="I495" s="653" t="s">
        <v>1309</v>
      </c>
      <c r="J495" s="573"/>
      <c r="K495" s="1502"/>
      <c r="L495" s="216"/>
      <c r="M495" s="343"/>
      <c r="N495" s="336"/>
      <c r="O495" s="1626"/>
      <c r="P495" s="1626"/>
      <c r="AH495" s="1633">
        <v>0</v>
      </c>
    </row>
    <row s="1637" customFormat="1" customHeight="1" ht="0.75" hidden="1">
      <c r="A496" s="1782"/>
      <c r="B496" s="1782"/>
      <c r="C496" s="371" t="s">
        <v>1317</v>
      </c>
      <c r="D496" s="2464"/>
      <c r="E496" s="2206"/>
      <c r="F496" s="2385"/>
      <c r="G496" s="402"/>
      <c r="H496" s="1502"/>
      <c r="I496" s="653"/>
      <c r="J496" s="573"/>
      <c r="K496" s="1502"/>
      <c r="L496" s="216"/>
      <c r="M496" s="343"/>
      <c r="N496" s="336"/>
      <c r="O496" s="1626"/>
      <c r="P496" s="1626"/>
      <c r="AH496" s="1633">
        <v>0</v>
      </c>
    </row>
    <row s="1637" customFormat="1" customHeight="1" ht="18.75" hidden="1">
      <c r="A497" s="1782" t="s">
        <v>428</v>
      </c>
      <c r="B497" s="1782" t="s">
        <v>429</v>
      </c>
      <c r="C497" s="371"/>
      <c r="D497" s="2464"/>
      <c r="E497" s="2206"/>
      <c r="F497" s="2385" t="str">
        <f>INDEX(PT_DIFFERENTIATION_VTAR,MATCH(A497,PT_DIFFERENTIATION_VTAR_ID,0))</f>
        <v>Тариф на подключение (технологическое присоединение) к централизованной системе водоотведения</v>
      </c>
      <c r="G497" s="2429" t="str">
        <f>INDEX(PT_DIFFERENTIATION_NTAR,MATCH(B497,PT_DIFFERENTIATION_NTAR_ID,0))</f>
        <v/>
      </c>
      <c r="H497" s="1864"/>
      <c r="I497" s="1741"/>
      <c r="J497" s="1775"/>
      <c r="K497" s="1780"/>
      <c r="L497" s="1864" t="s">
        <v>459</v>
      </c>
      <c r="M497" s="343"/>
      <c r="N497" s="336"/>
      <c r="O497" s="1626"/>
      <c r="P497" s="1626"/>
      <c r="AH497" s="1633">
        <v>0</v>
      </c>
    </row>
    <row s="1637" customFormat="1" customHeight="1" ht="18.75" hidden="1">
      <c r="A498" s="1782"/>
      <c r="B498" s="1782"/>
      <c r="C498" s="371" t="s">
        <v>1310</v>
      </c>
      <c r="D498" s="2464"/>
      <c r="E498" s="2206"/>
      <c r="F498" s="2385"/>
      <c r="G498" s="2429"/>
      <c r="H498" s="1502"/>
      <c r="I498" s="653" t="s">
        <v>1309</v>
      </c>
      <c r="J498" s="573"/>
      <c r="K498" s="1502"/>
      <c r="L498" s="216"/>
      <c r="M498" s="343"/>
      <c r="N498" s="336"/>
      <c r="O498" s="1626"/>
      <c r="P498" s="1626"/>
      <c r="AH498" s="1633">
        <v>0</v>
      </c>
    </row>
    <row s="1637" customFormat="1" customHeight="1" ht="0.75">
      <c r="A499" s="1782"/>
      <c r="B499" s="1782"/>
      <c r="C499" s="371" t="s">
        <v>1317</v>
      </c>
      <c r="D499" s="2464"/>
      <c r="E499" s="2206"/>
      <c r="F499" s="2385"/>
      <c r="G499" s="402"/>
      <c r="H499" s="1502"/>
      <c r="I499" s="653"/>
      <c r="J499" s="573"/>
      <c r="K499" s="1502"/>
      <c r="L499" s="216"/>
      <c r="M499" s="343"/>
      <c r="N499" s="336"/>
      <c r="O499" s="1626"/>
      <c r="P499" s="1626"/>
      <c r="AH499" s="1633">
        <v>1</v>
      </c>
    </row>
    <row s="1825" customFormat="1" customHeight="1" ht="3">
      <c r="A500" s="1782"/>
      <c r="B500" s="1782"/>
      <c r="C500" s="1783"/>
      <c r="E500" s="404"/>
      <c r="F500" s="404"/>
      <c r="G500" s="404"/>
      <c r="H500" s="404"/>
      <c r="I500" s="404"/>
      <c r="J500" s="404"/>
      <c r="K500" s="404"/>
      <c r="L500" s="404"/>
      <c r="M500" s="404"/>
      <c r="O500" s="198"/>
      <c r="P500" s="198"/>
      <c r="AH500" s="142">
        <v>3</v>
      </c>
    </row>
    <row customHeight="1" ht="26.25">
      <c r="E501" s="204"/>
      <c r="F501" s="2287"/>
      <c r="G501" s="2287"/>
      <c r="H501" s="2287"/>
      <c r="I501" s="2287"/>
      <c r="J501" s="2287"/>
      <c r="K501" s="2287"/>
      <c r="L501" s="2287"/>
      <c r="M501" s="2287"/>
      <c r="AH501" s="376">
        <v>25</v>
      </c>
    </row>
    <row customHeight="1" ht="14.25" hidden="1">
      <c r="A502" s="1781" t="s">
        <v>86</v>
      </c>
      <c r="B502" s="1781">
        <v>0</v>
      </c>
      <c r="C502" s="371">
        <v>0</v>
      </c>
      <c r="D502" s="346">
        <v>3</v>
      </c>
      <c r="E502" s="376">
        <v>6</v>
      </c>
      <c r="F502" s="376">
        <v>46</v>
      </c>
      <c r="G502" s="376">
        <v>35</v>
      </c>
      <c r="H502" s="376">
        <v>3</v>
      </c>
      <c r="I502" s="376">
        <v>11</v>
      </c>
      <c r="J502" s="376">
        <v>11</v>
      </c>
      <c r="K502" s="376">
        <v>35</v>
      </c>
      <c r="L502" s="376">
        <v>35</v>
      </c>
      <c r="M502" s="376">
        <v>84</v>
      </c>
      <c r="N502" s="376">
        <v>10</v>
      </c>
      <c r="O502" s="352">
        <v>10</v>
      </c>
      <c r="P502" s="352">
        <v>10</v>
      </c>
      <c r="Q502" s="376">
        <v>10</v>
      </c>
      <c r="R502" s="376">
        <v>10</v>
      </c>
      <c r="S502" s="376">
        <v>10</v>
      </c>
      <c r="T502" s="376">
        <v>10</v>
      </c>
      <c r="U502" s="376">
        <v>10</v>
      </c>
      <c r="V502" s="376">
        <v>10</v>
      </c>
      <c r="W502" s="376">
        <v>10</v>
      </c>
      <c r="X502" s="376">
        <v>10</v>
      </c>
      <c r="Y502" s="376">
        <v>10</v>
      </c>
      <c r="Z502" s="376">
        <v>10</v>
      </c>
      <c r="AA502" s="376">
        <v>10</v>
      </c>
      <c r="AB502" s="376">
        <v>10</v>
      </c>
      <c r="AC502" s="376">
        <v>10</v>
      </c>
      <c r="AD502" s="376">
        <v>10</v>
      </c>
      <c r="AE502" s="376">
        <v>10</v>
      </c>
      <c r="AF502" s="376">
        <v>10</v>
      </c>
      <c r="AG502" s="376">
        <v>10</v>
      </c>
      <c r="AH502" s="376">
        <v>14</v>
      </c>
    </row>
  </sheetData>
  <sheetProtection formatColumns="0" formatRows="0" autoFilter="0" sort="0" insertRows="0" insertColumns="1" deleteRows="0" deleteColumns="0"/>
  <mergeCells count="513">
    <mergeCell ref="G82:G83"/>
    <mergeCell ref="D179:D181"/>
    <mergeCell ref="E179:E181"/>
    <mergeCell ref="F179:F181"/>
    <mergeCell ref="G179:G180"/>
    <mergeCell ref="D274:D276"/>
    <mergeCell ref="E274:E276"/>
    <mergeCell ref="F274:F276"/>
    <mergeCell ref="G274:G275"/>
    <mergeCell ref="D103:D105"/>
    <mergeCell ref="E103:E105"/>
    <mergeCell ref="F103:F105"/>
    <mergeCell ref="D124:D160"/>
    <mergeCell ref="E124:E160"/>
    <mergeCell ref="D106:D108"/>
    <mergeCell ref="E106:E108"/>
    <mergeCell ref="F106:F108"/>
    <mergeCell ref="G259:G260"/>
    <mergeCell ref="G262:G263"/>
    <mergeCell ref="E82:E84"/>
    <mergeCell ref="F82:F84"/>
    <mergeCell ref="G164:G165"/>
    <mergeCell ref="G167:G168"/>
    <mergeCell ref="D109:D111"/>
    <mergeCell ref="F73:F7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476:F478"/>
    <mergeCell ref="G473:G474"/>
    <mergeCell ref="D76:D78"/>
    <mergeCell ref="E76:E78"/>
    <mergeCell ref="F76:F78"/>
    <mergeCell ref="D27:D63"/>
    <mergeCell ref="E27:E63"/>
    <mergeCell ref="F27:F63"/>
    <mergeCell ref="D64:D66"/>
    <mergeCell ref="E64:E66"/>
    <mergeCell ref="F64:F66"/>
    <mergeCell ref="D67:D69"/>
    <mergeCell ref="E67:E69"/>
    <mergeCell ref="F67:F69"/>
    <mergeCell ref="G27:G28"/>
    <mergeCell ref="G64:G65"/>
    <mergeCell ref="G67:G68"/>
    <mergeCell ref="G70:G71"/>
    <mergeCell ref="G73:G74"/>
    <mergeCell ref="D70:D72"/>
    <mergeCell ref="E70:E72"/>
    <mergeCell ref="F70:F72"/>
    <mergeCell ref="D73:D75"/>
    <mergeCell ref="E73:E75"/>
    <mergeCell ref="F501:M501"/>
    <mergeCell ref="F405:L405"/>
    <mergeCell ref="D406:D408"/>
    <mergeCell ref="E406:E408"/>
    <mergeCell ref="F406:F408"/>
    <mergeCell ref="D409:D445"/>
    <mergeCell ref="E409:E445"/>
    <mergeCell ref="F409:F445"/>
    <mergeCell ref="D446:D448"/>
    <mergeCell ref="D452:D454"/>
    <mergeCell ref="E452:E454"/>
    <mergeCell ref="F452:F454"/>
    <mergeCell ref="D455:D457"/>
    <mergeCell ref="E455:E457"/>
    <mergeCell ref="F455:F457"/>
    <mergeCell ref="E446:E448"/>
    <mergeCell ref="F446:F448"/>
    <mergeCell ref="D449:D451"/>
    <mergeCell ref="E449:E451"/>
    <mergeCell ref="F473:F475"/>
    <mergeCell ref="D476:D478"/>
    <mergeCell ref="E476:E478"/>
    <mergeCell ref="D497:D499"/>
    <mergeCell ref="E497:E499"/>
    <mergeCell ref="G79:G80"/>
    <mergeCell ref="G85:G86"/>
    <mergeCell ref="G88:G89"/>
    <mergeCell ref="G91:G92"/>
    <mergeCell ref="M311:M314"/>
    <mergeCell ref="M121:M124"/>
    <mergeCell ref="F215:L215"/>
    <mergeCell ref="M216:M219"/>
    <mergeCell ref="F310:L310"/>
    <mergeCell ref="F85:F87"/>
    <mergeCell ref="F88:F90"/>
    <mergeCell ref="F109:F111"/>
    <mergeCell ref="F112:F114"/>
    <mergeCell ref="F124:F160"/>
    <mergeCell ref="F161:F163"/>
    <mergeCell ref="M24:M117"/>
    <mergeCell ref="G76:G77"/>
    <mergeCell ref="G197:G198"/>
    <mergeCell ref="G200:G201"/>
    <mergeCell ref="G203:G204"/>
    <mergeCell ref="G206:G207"/>
    <mergeCell ref="G256:G257"/>
    <mergeCell ref="G124:G125"/>
    <mergeCell ref="G161:G162"/>
    <mergeCell ref="D79:D81"/>
    <mergeCell ref="E79:E81"/>
    <mergeCell ref="F79:F81"/>
    <mergeCell ref="D97:D99"/>
    <mergeCell ref="E97:E99"/>
    <mergeCell ref="F97:F99"/>
    <mergeCell ref="D100:D102"/>
    <mergeCell ref="E100:E102"/>
    <mergeCell ref="F100:F102"/>
    <mergeCell ref="D91:D93"/>
    <mergeCell ref="E91:E93"/>
    <mergeCell ref="F91:F93"/>
    <mergeCell ref="D94:D96"/>
    <mergeCell ref="E94:E96"/>
    <mergeCell ref="F94:F96"/>
    <mergeCell ref="D85:D87"/>
    <mergeCell ref="E85:E87"/>
    <mergeCell ref="D88:D90"/>
    <mergeCell ref="E88:E90"/>
    <mergeCell ref="D82:D84"/>
    <mergeCell ref="E109:E111"/>
    <mergeCell ref="D112:D114"/>
    <mergeCell ref="E112:E114"/>
    <mergeCell ref="D161:D163"/>
    <mergeCell ref="E161:E163"/>
    <mergeCell ref="D176:D178"/>
    <mergeCell ref="E176:E178"/>
    <mergeCell ref="F176:F178"/>
    <mergeCell ref="F164:F166"/>
    <mergeCell ref="D167:D169"/>
    <mergeCell ref="E167:E169"/>
    <mergeCell ref="F167:F169"/>
    <mergeCell ref="D115:D117"/>
    <mergeCell ref="E115:E117"/>
    <mergeCell ref="F115:F117"/>
    <mergeCell ref="D121:D123"/>
    <mergeCell ref="E121:E123"/>
    <mergeCell ref="F121:F123"/>
    <mergeCell ref="D164:D166"/>
    <mergeCell ref="E164:E166"/>
    <mergeCell ref="F118:L118"/>
    <mergeCell ref="H119:I119"/>
    <mergeCell ref="F120:L120"/>
    <mergeCell ref="G170:G171"/>
    <mergeCell ref="D182:D184"/>
    <mergeCell ref="E182:E184"/>
    <mergeCell ref="F182:F184"/>
    <mergeCell ref="D170:D172"/>
    <mergeCell ref="E170:E172"/>
    <mergeCell ref="F170:F172"/>
    <mergeCell ref="D173:D175"/>
    <mergeCell ref="E173:E175"/>
    <mergeCell ref="F173:F175"/>
    <mergeCell ref="D185:D187"/>
    <mergeCell ref="E185:E187"/>
    <mergeCell ref="F185:F187"/>
    <mergeCell ref="D188:D190"/>
    <mergeCell ref="E188:E190"/>
    <mergeCell ref="F188:F190"/>
    <mergeCell ref="G188:G189"/>
    <mergeCell ref="G191:G192"/>
    <mergeCell ref="G194:G195"/>
    <mergeCell ref="D191:D193"/>
    <mergeCell ref="E191:E193"/>
    <mergeCell ref="F191:F193"/>
    <mergeCell ref="D194:D196"/>
    <mergeCell ref="E194:E196"/>
    <mergeCell ref="F194:F196"/>
    <mergeCell ref="D203:D205"/>
    <mergeCell ref="E203:E205"/>
    <mergeCell ref="F203:F205"/>
    <mergeCell ref="D206:D208"/>
    <mergeCell ref="E206:E208"/>
    <mergeCell ref="F206:F208"/>
    <mergeCell ref="D197:D199"/>
    <mergeCell ref="E197:E199"/>
    <mergeCell ref="F197:F199"/>
    <mergeCell ref="D200:D202"/>
    <mergeCell ref="E200:E202"/>
    <mergeCell ref="F200:F202"/>
    <mergeCell ref="G209:G210"/>
    <mergeCell ref="G212:G213"/>
    <mergeCell ref="G216:G217"/>
    <mergeCell ref="G219:G220"/>
    <mergeCell ref="D262:D264"/>
    <mergeCell ref="E262:E264"/>
    <mergeCell ref="F262:F264"/>
    <mergeCell ref="D265:D267"/>
    <mergeCell ref="E265:E267"/>
    <mergeCell ref="F265:F267"/>
    <mergeCell ref="D256:D258"/>
    <mergeCell ref="D219:D255"/>
    <mergeCell ref="E219:E255"/>
    <mergeCell ref="F219:F255"/>
    <mergeCell ref="D209:D211"/>
    <mergeCell ref="E209:E211"/>
    <mergeCell ref="F209:F211"/>
    <mergeCell ref="D212:D214"/>
    <mergeCell ref="E212:E214"/>
    <mergeCell ref="F212:F214"/>
    <mergeCell ref="D216:D218"/>
    <mergeCell ref="E216:E218"/>
    <mergeCell ref="F216:F218"/>
    <mergeCell ref="E256:E258"/>
    <mergeCell ref="F256:F258"/>
    <mergeCell ref="D259:D261"/>
    <mergeCell ref="E259:E261"/>
    <mergeCell ref="F259:F261"/>
    <mergeCell ref="D268:D270"/>
    <mergeCell ref="E268:E270"/>
    <mergeCell ref="F268:F270"/>
    <mergeCell ref="D271:D273"/>
    <mergeCell ref="E271:E273"/>
    <mergeCell ref="F271:F273"/>
    <mergeCell ref="D292:D294"/>
    <mergeCell ref="E292:E294"/>
    <mergeCell ref="F292:F294"/>
    <mergeCell ref="D283:D285"/>
    <mergeCell ref="E283:E285"/>
    <mergeCell ref="F283:F285"/>
    <mergeCell ref="D286:D288"/>
    <mergeCell ref="E286:E288"/>
    <mergeCell ref="F286:F288"/>
    <mergeCell ref="D277:D279"/>
    <mergeCell ref="E277:E279"/>
    <mergeCell ref="F277:F279"/>
    <mergeCell ref="D280:D282"/>
    <mergeCell ref="E280:E282"/>
    <mergeCell ref="F280:F282"/>
    <mergeCell ref="G280:G281"/>
    <mergeCell ref="D289:D291"/>
    <mergeCell ref="E289:E291"/>
    <mergeCell ref="F289:F291"/>
    <mergeCell ref="D295:D297"/>
    <mergeCell ref="E295:E297"/>
    <mergeCell ref="F295:F297"/>
    <mergeCell ref="D298:D300"/>
    <mergeCell ref="E298:E300"/>
    <mergeCell ref="F298:F300"/>
    <mergeCell ref="G295:G296"/>
    <mergeCell ref="G298:G299"/>
    <mergeCell ref="D351:D353"/>
    <mergeCell ref="E351:E353"/>
    <mergeCell ref="F351:F353"/>
    <mergeCell ref="D307:D309"/>
    <mergeCell ref="E307:E309"/>
    <mergeCell ref="F307:F309"/>
    <mergeCell ref="D311:D313"/>
    <mergeCell ref="E311:E313"/>
    <mergeCell ref="F311:F313"/>
    <mergeCell ref="D301:D303"/>
    <mergeCell ref="E301:E303"/>
    <mergeCell ref="F301:F303"/>
    <mergeCell ref="D304:D306"/>
    <mergeCell ref="E304:E306"/>
    <mergeCell ref="F304:F306"/>
    <mergeCell ref="G304:G305"/>
    <mergeCell ref="D360:D362"/>
    <mergeCell ref="E360:E362"/>
    <mergeCell ref="F360:F362"/>
    <mergeCell ref="D363:D365"/>
    <mergeCell ref="E363:E365"/>
    <mergeCell ref="F363:F365"/>
    <mergeCell ref="G363:G364"/>
    <mergeCell ref="D314:D350"/>
    <mergeCell ref="E314:E350"/>
    <mergeCell ref="F314:F350"/>
    <mergeCell ref="D354:D356"/>
    <mergeCell ref="E354:E356"/>
    <mergeCell ref="F354:F356"/>
    <mergeCell ref="D357:D359"/>
    <mergeCell ref="E357:E359"/>
    <mergeCell ref="F357:F359"/>
    <mergeCell ref="D375:D377"/>
    <mergeCell ref="E375:E377"/>
    <mergeCell ref="F375:F377"/>
    <mergeCell ref="G369:G370"/>
    <mergeCell ref="D381:D383"/>
    <mergeCell ref="E381:E383"/>
    <mergeCell ref="F381:F383"/>
    <mergeCell ref="D378:D380"/>
    <mergeCell ref="E378:E380"/>
    <mergeCell ref="F378:F380"/>
    <mergeCell ref="D366:D368"/>
    <mergeCell ref="E366:E368"/>
    <mergeCell ref="F366:F368"/>
    <mergeCell ref="D372:D374"/>
    <mergeCell ref="E372:E374"/>
    <mergeCell ref="F372:F374"/>
    <mergeCell ref="D369:D371"/>
    <mergeCell ref="E369:E371"/>
    <mergeCell ref="F369:F371"/>
    <mergeCell ref="D384:D386"/>
    <mergeCell ref="E384:E386"/>
    <mergeCell ref="F384:F386"/>
    <mergeCell ref="G381:G382"/>
    <mergeCell ref="G384:G385"/>
    <mergeCell ref="G387:G388"/>
    <mergeCell ref="D402:D404"/>
    <mergeCell ref="E402:E404"/>
    <mergeCell ref="F402:F404"/>
    <mergeCell ref="D393:D395"/>
    <mergeCell ref="E393:E395"/>
    <mergeCell ref="F393:F395"/>
    <mergeCell ref="D396:D398"/>
    <mergeCell ref="E396:E398"/>
    <mergeCell ref="F396:F398"/>
    <mergeCell ref="D387:D389"/>
    <mergeCell ref="E387:E389"/>
    <mergeCell ref="F387:F389"/>
    <mergeCell ref="D390:D392"/>
    <mergeCell ref="E390:E392"/>
    <mergeCell ref="F390:F392"/>
    <mergeCell ref="G390:G391"/>
    <mergeCell ref="D399:D401"/>
    <mergeCell ref="E399:E401"/>
    <mergeCell ref="F399:F401"/>
    <mergeCell ref="F449:F451"/>
    <mergeCell ref="D467:D469"/>
    <mergeCell ref="E467:E469"/>
    <mergeCell ref="F467:F469"/>
    <mergeCell ref="D470:D472"/>
    <mergeCell ref="E470:E472"/>
    <mergeCell ref="F470:F472"/>
    <mergeCell ref="D458:D460"/>
    <mergeCell ref="E458:E460"/>
    <mergeCell ref="F458:F460"/>
    <mergeCell ref="D461:D463"/>
    <mergeCell ref="E461:E463"/>
    <mergeCell ref="F461:F463"/>
    <mergeCell ref="D464:D466"/>
    <mergeCell ref="E464:E466"/>
    <mergeCell ref="F464:F466"/>
    <mergeCell ref="F497:F499"/>
    <mergeCell ref="M406:M409"/>
    <mergeCell ref="D491:D493"/>
    <mergeCell ref="E491:E493"/>
    <mergeCell ref="F491:F493"/>
    <mergeCell ref="D494:D496"/>
    <mergeCell ref="E494:E496"/>
    <mergeCell ref="F494:F496"/>
    <mergeCell ref="D485:D487"/>
    <mergeCell ref="E485:E487"/>
    <mergeCell ref="F485:F487"/>
    <mergeCell ref="D488:D490"/>
    <mergeCell ref="E488:E490"/>
    <mergeCell ref="F488:F490"/>
    <mergeCell ref="D479:D481"/>
    <mergeCell ref="E479:E481"/>
    <mergeCell ref="F479:F481"/>
    <mergeCell ref="D482:D484"/>
    <mergeCell ref="E482:E484"/>
    <mergeCell ref="F482:F484"/>
    <mergeCell ref="D473:D475"/>
    <mergeCell ref="E473:E475"/>
    <mergeCell ref="G497:G498"/>
    <mergeCell ref="G409:G410"/>
    <mergeCell ref="G94:G95"/>
    <mergeCell ref="G97:G98"/>
    <mergeCell ref="G100:G101"/>
    <mergeCell ref="G103:G104"/>
    <mergeCell ref="G106:G107"/>
    <mergeCell ref="G109:G110"/>
    <mergeCell ref="G112:G113"/>
    <mergeCell ref="G115:G116"/>
    <mergeCell ref="G121:G122"/>
    <mergeCell ref="G485:G486"/>
    <mergeCell ref="G488:G489"/>
    <mergeCell ref="G491:G492"/>
    <mergeCell ref="G494:G495"/>
    <mergeCell ref="G476:G477"/>
    <mergeCell ref="G479:G480"/>
    <mergeCell ref="G482:G483"/>
    <mergeCell ref="G470:G471"/>
    <mergeCell ref="G393:G394"/>
    <mergeCell ref="G396:G397"/>
    <mergeCell ref="G399:G400"/>
    <mergeCell ref="G402:G403"/>
    <mergeCell ref="G406:G407"/>
    <mergeCell ref="G446:G447"/>
    <mergeCell ref="G449:G450"/>
    <mergeCell ref="G452:G453"/>
    <mergeCell ref="G455:G456"/>
    <mergeCell ref="G458:G459"/>
    <mergeCell ref="G461:G462"/>
    <mergeCell ref="G467:G468"/>
    <mergeCell ref="G464:G465"/>
    <mergeCell ref="G173:G174"/>
    <mergeCell ref="G176:G177"/>
    <mergeCell ref="G182:G183"/>
    <mergeCell ref="G185:G186"/>
    <mergeCell ref="G366:G367"/>
    <mergeCell ref="G372:G373"/>
    <mergeCell ref="G375:G376"/>
    <mergeCell ref="G378:G379"/>
    <mergeCell ref="G301:G302"/>
    <mergeCell ref="G307:G308"/>
    <mergeCell ref="G311:G312"/>
    <mergeCell ref="G314:G315"/>
    <mergeCell ref="G351:G352"/>
    <mergeCell ref="G268:G269"/>
    <mergeCell ref="G271:G272"/>
    <mergeCell ref="G277:G278"/>
    <mergeCell ref="G354:G355"/>
    <mergeCell ref="G357:G358"/>
    <mergeCell ref="G360:G361"/>
    <mergeCell ref="G283:G284"/>
    <mergeCell ref="G286:G287"/>
    <mergeCell ref="G289:G290"/>
    <mergeCell ref="G292:G293"/>
    <mergeCell ref="G265:G266"/>
    <mergeCell ref="G29:G30"/>
    <mergeCell ref="G126:G127"/>
    <mergeCell ref="G221:G222"/>
    <mergeCell ref="G316:G317"/>
    <mergeCell ref="G411:G412"/>
    <mergeCell ref="G31:G32"/>
    <mergeCell ref="G128:G129"/>
    <mergeCell ref="G223:G224"/>
    <mergeCell ref="G318:G319"/>
    <mergeCell ref="G413:G414"/>
    <mergeCell ref="G33:G34"/>
    <mergeCell ref="G130:G131"/>
    <mergeCell ref="G225:G226"/>
    <mergeCell ref="G320:G321"/>
    <mergeCell ref="G415:G416"/>
    <mergeCell ref="G35:G36"/>
    <mergeCell ref="G132:G133"/>
    <mergeCell ref="G227:G228"/>
    <mergeCell ref="G322:G323"/>
    <mergeCell ref="G417:G418"/>
    <mergeCell ref="G37:G38"/>
    <mergeCell ref="G134:G135"/>
    <mergeCell ref="G229:G230"/>
    <mergeCell ref="G324:G325"/>
    <mergeCell ref="G419:G420"/>
    <mergeCell ref="G39:G40"/>
    <mergeCell ref="G136:G137"/>
    <mergeCell ref="G231:G232"/>
    <mergeCell ref="G326:G327"/>
    <mergeCell ref="G421:G422"/>
    <mergeCell ref="G41:G42"/>
    <mergeCell ref="G138:G139"/>
    <mergeCell ref="G233:G234"/>
    <mergeCell ref="G328:G329"/>
    <mergeCell ref="G423:G424"/>
    <mergeCell ref="G43:G44"/>
    <mergeCell ref="G140:G141"/>
    <mergeCell ref="G235:G236"/>
    <mergeCell ref="G330:G331"/>
    <mergeCell ref="G425:G426"/>
    <mergeCell ref="G45:G46"/>
    <mergeCell ref="G142:G143"/>
    <mergeCell ref="G237:G238"/>
    <mergeCell ref="G332:G333"/>
    <mergeCell ref="G427:G428"/>
    <mergeCell ref="G47:G48"/>
    <mergeCell ref="G144:G145"/>
    <mergeCell ref="G239:G240"/>
    <mergeCell ref="G334:G335"/>
    <mergeCell ref="G429:G430"/>
    <mergeCell ref="G49:G50"/>
    <mergeCell ref="G146:G147"/>
    <mergeCell ref="G241:G242"/>
    <mergeCell ref="G336:G337"/>
    <mergeCell ref="G431:G432"/>
    <mergeCell ref="G51:G52"/>
    <mergeCell ref="G148:G149"/>
    <mergeCell ref="G243:G244"/>
    <mergeCell ref="G338:G339"/>
    <mergeCell ref="G433:G434"/>
    <mergeCell ref="G53:G54"/>
    <mergeCell ref="G150:G151"/>
    <mergeCell ref="G245:G246"/>
    <mergeCell ref="G340:G341"/>
    <mergeCell ref="G435:G436"/>
    <mergeCell ref="G55:G56"/>
    <mergeCell ref="G152:G153"/>
    <mergeCell ref="G247:G248"/>
    <mergeCell ref="G342:G343"/>
    <mergeCell ref="G437:G438"/>
    <mergeCell ref="G57:G58"/>
    <mergeCell ref="G154:G155"/>
    <mergeCell ref="G249:G250"/>
    <mergeCell ref="G344:G345"/>
    <mergeCell ref="G439:G440"/>
    <mergeCell ref="G59:G60"/>
    <mergeCell ref="G156:G157"/>
    <mergeCell ref="G251:G252"/>
    <mergeCell ref="G346:G347"/>
    <mergeCell ref="G441:G442"/>
    <mergeCell ref="G61:G62"/>
    <mergeCell ref="G158:G159"/>
    <mergeCell ref="G253:G254"/>
    <mergeCell ref="G348:G349"/>
    <mergeCell ref="G443:G4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73:J73 I24:J24 I27:J27 I64:J64 I67:J67 I70:J70 I76:J76 I79:J79 I85:J85 I88:J88 I91:J91 I94:J94 I97:J97 I100:J100 I103:J103 I106:J106 I109:J109 I112:J112 I311:J311 I314:J314 I351:J351 I354:J354 I357:J357 I360:J360 I363:J363 I366:J366 I372:J372 I375:J375 I378:J378 I381:J381 I384:J384 I387:J387 I390:J390 I393:J393 I396:J396 I8:J8 I115:J115 I212:J212 I124:J124 I161:J161 I164:J164 I167:J167 I170:J170 I173:J173 I176:J176 I182:J182 I185:J185 I188:J188 I191:J191 I194:J194 I197:J197 I200:J200 I203:J203 I206:J206 I209:J209 I216:J216 I121:J121 I219:J219 I256:J256 I259:J259 I262:J262 I265:J265 I268:J268 I271:J271 I277:J277 I280:J280 I283:J283 I286:J286 I289:J289 I295:J295 I298:J298 I301:J301 I304:J304 I307:J307 I292:J292 I399:J399 I402:J402 I406:J406 I409:J409 I446:J446 I449:J449 I452:J452 I455:J455 I458:J458 I461:J461 I467:J467 I470:J470 I473:J473 I476:J476 I479:J479 I482:J482 I485:J485 I488:J488 I491:J491 I494:J494 I497:J497 I2:J2 I5:J5 I82:J82 I179:J179 I274:J274 I369:J369 I464:J464 I29 J29 I126 J126 I221 J221 I316 J316 I411 J411 I31 J31 I128 J128 I223 J223 I318 J318 I413 J413 I33 J33 I130 J130 I225 J225 I320 J320 I415 J415 I35 J35 I132 J132 I227 J227 I322 J322 I417 J417 I37 J37 I134 J134 I229 J229 I324 J324 I419 J419 I39 J39 I136 J136 I231 J231 I326 J326 I421 J421 I41 J41 I138 J138 I233 J233 I328 J328 I423 J423 I43 J43 I140 J140 I235 J235 I330 J330 I425 J425 I45 J45 I142 J142 I237 J237 I332 J332 I427 J427 I47 J47 I144 J144 I239 J239 I334 J334 I429 J429 I49 J49 I146 J146 I241 J241 I336 J336 I431 J431 I51 J51 I148 J148 I243 J243 I338 J338 I433 J433 I53 J53 I150 J150 I245 J245 I340 J340 I435 J435 I55 J55 I152 J152 I247 J247 I342 J342 I437 J437 I57 J57 I154 J154 I249 J249 I344 J344 I439 J439 I59 J59 I156 J156 I251 J251 I346 J346 I441 J441 I61 J61 I158 J158 I253 J253 I348 J348 I443 J44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19">
      <formula1>900</formula1>
    </dataValidation>
    <dataValidation type="textLength" operator="lessThanOrEqual" allowBlank="1" showInputMessage="1" showErrorMessage="1" errorTitle="Ошибка" error="Допускается ввод не более 900 символов!" sqref="M216:M217 M311:M312 M23 M121:M122 M406:M407">
      <formula1>900</formula1>
    </dataValidation>
    <dataValidation type="decimal" allowBlank="1" showErrorMessage="1" errorTitle="Ошибка" error="Допускается ввод только действительных чисел!" sqref="K311 K314 K351 K354 K357 K360 K363 K366 K372 K375 K378 K381 K384 K387 K390 K393 K396 K399 K10 K121 K209 K206 K203 K200 K197 K194 K191 K188 K185 K182 K176 K173 K170 K167 K164 K161 K124 K216 K212 K219 K256 K259 K262 K265 K268 K271 K277 K280 K283 K286 K289 K295 K298 K301 K304 K307 K292 K402 K406 K409 K446 K449 K452 K455 K458 K461 K467 K470 K473 K476 K479 K482 K485 K488 K491 K494 K497 K5 K179 K274 K369 K464 K126 K221 K316 K411 K128 K223 K318 K413 K130 K225 K320 K415 K132 K227 K322 K417 K134 K229 K324 K419 K136 K231 K326 K421 K138 K233 K328 K423 K140 K235 K330 K425 K142 K237 K332 K427 K144 K239 K334 K429 K146 K241 K336 K431 K148 K243 K338 K433 K150 K245 K340 K435 K152 K247 K342 K437 K154 K249 K344 K439 K156 K251 K346 K441 K158 K253 K348 K44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E0A9F-E328-65BB-A80B-0.DF4E14C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107</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"СамРЭК-Эксплуатация"</v>
      </c>
      <c r="E6" s="2460"/>
      <c r="F6" s="2460"/>
      <c r="G6" s="2461"/>
      <c r="H6" s="268"/>
      <c r="J6" s="1626"/>
      <c r="K6" s="1626"/>
      <c r="R6" s="1633">
        <v>17</v>
      </c>
    </row>
    <row customHeight="1" ht="15">
      <c r="C7" s="378"/>
      <c r="D7" s="365"/>
      <c r="E7" s="391"/>
      <c r="F7" s="391"/>
      <c r="G7" s="754"/>
      <c r="H7" s="195"/>
      <c r="R7" s="376">
        <v>14</v>
      </c>
    </row>
    <row customHeight="1" ht="15">
      <c r="C8" s="378"/>
      <c r="D8" s="2211" t="s">
        <v>453</v>
      </c>
      <c r="E8" s="2211"/>
      <c r="F8" s="2211"/>
      <c r="G8" s="2211"/>
      <c r="H8" s="2391" t="s">
        <v>454</v>
      </c>
      <c r="R8" s="376">
        <v>14</v>
      </c>
    </row>
    <row customHeight="1" ht="24">
      <c r="C9" s="378"/>
      <c r="D9" s="388" t="s">
        <v>92</v>
      </c>
      <c r="E9" s="110" t="s">
        <v>455</v>
      </c>
      <c r="F9" s="110" t="s">
        <v>456</v>
      </c>
      <c r="G9" s="110" t="s">
        <v>543</v>
      </c>
      <c r="H9" s="2391"/>
      <c r="R9" s="376">
        <v>23</v>
      </c>
    </row>
    <row customHeight="1" ht="15">
      <c r="A10" s="345"/>
      <c r="C10" s="378"/>
      <c r="D10" s="149" t="s">
        <v>194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1318</v>
      </c>
      <c r="R10" s="376">
        <v>14</v>
      </c>
    </row>
    <row customHeight="1" ht="15">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94</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95</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475</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86</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06768-3566-C0AD-9D6A-0.2A3B3232}" mc:Ignorable="x14ac xr xr2 xr3">
  <sheetPr>
    <tabColor rgb="FFCCCCFF"/>
  </sheetPr>
  <dimension ref="A1:AR217"/>
  <sheetViews>
    <sheetView topLeftCell="A1" showGridLines="0" zoomScale="90" workbookViewId="0">
      <selection activeCell="O99" sqref="O99:O10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"СамРЭК-Эксплуатация"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92</v>
      </c>
      <c r="E9" s="2103" t="s">
        <v>204</v>
      </c>
      <c r="F9" s="2105"/>
      <c r="G9" s="2129" t="s">
        <v>190</v>
      </c>
      <c r="H9" s="2129" t="s">
        <v>92</v>
      </c>
      <c r="I9" s="2129"/>
      <c r="J9" s="2129" t="s">
        <v>205</v>
      </c>
      <c r="K9" s="2157" t="s">
        <v>206</v>
      </c>
      <c r="L9" s="2157"/>
      <c r="M9" s="2157"/>
      <c r="N9" s="2157"/>
      <c r="O9" s="2157" t="s">
        <v>207</v>
      </c>
      <c r="P9" s="2157"/>
      <c r="Q9" s="2157"/>
      <c r="R9" s="2157"/>
      <c r="S9" s="2157" t="s">
        <v>208</v>
      </c>
      <c r="T9" s="2157"/>
      <c r="U9" s="2157"/>
      <c r="V9" s="2157"/>
      <c r="W9" s="2129" t="s">
        <v>209</v>
      </c>
      <c r="AR9" s="106">
        <v>27</v>
      </c>
    </row>
    <row customHeight="1" ht="31.5">
      <c r="D10" s="2129"/>
      <c r="E10" s="1286" t="s">
        <v>93</v>
      </c>
      <c r="F10" s="1286" t="s">
        <v>210</v>
      </c>
      <c r="G10" s="2129"/>
      <c r="H10" s="2129"/>
      <c r="I10" s="2129"/>
      <c r="J10" s="2129"/>
      <c r="K10" s="112" t="s">
        <v>193</v>
      </c>
      <c r="L10" s="2129" t="s">
        <v>92</v>
      </c>
      <c r="M10" s="2129"/>
      <c r="N10" s="112" t="s">
        <v>211</v>
      </c>
      <c r="O10" s="112" t="s">
        <v>193</v>
      </c>
      <c r="P10" s="2129" t="s">
        <v>92</v>
      </c>
      <c r="Q10" s="2129"/>
      <c r="R10" s="112" t="s">
        <v>211</v>
      </c>
      <c r="S10" s="285" t="s">
        <v>193</v>
      </c>
      <c r="T10" s="2129" t="s">
        <v>92</v>
      </c>
      <c r="U10" s="2129"/>
      <c r="V10" s="285" t="s">
        <v>93</v>
      </c>
      <c r="W10" s="2129"/>
      <c r="Z10" s="1261" t="s">
        <v>212</v>
      </c>
      <c r="AA10" s="1261" t="s">
        <v>213</v>
      </c>
      <c r="AB10" s="1261" t="s">
        <v>214</v>
      </c>
      <c r="AC10" s="1261" t="s">
        <v>215</v>
      </c>
      <c r="AD10" s="1261" t="s">
        <v>216</v>
      </c>
      <c r="AE10" s="1261" t="s">
        <v>217</v>
      </c>
      <c r="AF10" s="1261" t="s">
        <v>218</v>
      </c>
      <c r="AG10" s="1261" t="s">
        <v>219</v>
      </c>
      <c r="AH10" s="1261" t="s">
        <v>220</v>
      </c>
      <c r="AI10" s="1261" t="s">
        <v>221</v>
      </c>
      <c r="AJ10" s="1261" t="s">
        <v>222</v>
      </c>
      <c r="AK10" s="1261" t="s">
        <v>223</v>
      </c>
      <c r="AL10" s="1261" t="s">
        <v>224</v>
      </c>
      <c r="AM10" s="1261" t="s">
        <v>225</v>
      </c>
      <c r="AN10" s="1261" t="s">
        <v>226</v>
      </c>
      <c r="AO10" s="1261" t="s">
        <v>227</v>
      </c>
      <c r="AP10" s="1261" t="s">
        <v>228</v>
      </c>
      <c r="AQ10" s="1261" t="s">
        <v>229</v>
      </c>
      <c r="AR10" s="106">
        <v>30</v>
      </c>
    </row>
    <row s="1626" customFormat="1" customHeight="1" ht="12" hidden="1">
      <c r="D11" s="1251" t="s">
        <v>194</v>
      </c>
      <c r="E11" s="1251" t="s">
        <v>106</v>
      </c>
      <c r="F11" s="1251"/>
      <c r="G11" s="1251" t="s">
        <v>94</v>
      </c>
      <c r="H11" s="2158" t="s">
        <v>120</v>
      </c>
      <c r="I11" s="2158"/>
      <c r="J11" s="1251" t="s">
        <v>96</v>
      </c>
      <c r="K11" s="1251" t="s">
        <v>97</v>
      </c>
      <c r="L11" s="2158" t="s">
        <v>133</v>
      </c>
      <c r="M11" s="2158"/>
      <c r="N11" s="1251" t="s">
        <v>138</v>
      </c>
      <c r="O11" s="1251" t="s">
        <v>143</v>
      </c>
      <c r="P11" s="2158" t="s">
        <v>148</v>
      </c>
      <c r="Q11" s="2158"/>
      <c r="R11" s="1251" t="s">
        <v>153</v>
      </c>
      <c r="S11" s="1251" t="s">
        <v>148</v>
      </c>
      <c r="T11" s="2158" t="s">
        <v>153</v>
      </c>
      <c r="U11" s="2158"/>
      <c r="V11" s="1251" t="s">
        <v>158</v>
      </c>
      <c r="W11" s="1251" t="s">
        <v>163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230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231</v>
      </c>
      <c r="AD13" s="1269" t="s">
        <v>232</v>
      </c>
      <c r="AE13" s="1269" t="s">
        <v>233</v>
      </c>
      <c r="AF13" s="1269" t="s">
        <v>234</v>
      </c>
      <c r="AG13" s="1269" t="s">
        <v>235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236</v>
      </c>
      <c r="F18" s="2147" t="s">
        <v>65</v>
      </c>
      <c r="G18" s="2634" t="str">
        <f>INDEX(VD_NAME_LIST,MATCH("4190064",VD_ID_LIST,0))</f>
        <v>Производство тепловой энергии. Некомбинированная выработка</v>
      </c>
      <c r="H18" s="2555"/>
      <c r="I18" s="2555">
        <v>1</v>
      </c>
      <c r="J18" s="2503" t="s">
        <v>237</v>
      </c>
      <c r="K18" s="2187" t="s">
        <v>65</v>
      </c>
      <c r="L18" s="2110"/>
      <c r="M18" s="2110" t="s">
        <v>194</v>
      </c>
      <c r="N18" s="2506" t="str">
        <f>IF(Z18="","",INDEX(TERRITORY_MR_LIST,MATCH(Z18,TERRITORY_LIST_ID,0)))</f>
        <v>Территория 1</v>
      </c>
      <c r="O18" s="2187" t="s">
        <v>19</v>
      </c>
      <c r="P18" s="2110"/>
      <c r="Q18" s="2110" t="s">
        <v>194</v>
      </c>
      <c r="R18" s="2635" t="s">
        <v>28</v>
      </c>
      <c r="S18" s="2109" t="s">
        <v>19</v>
      </c>
      <c r="T18" s="2110"/>
      <c r="U18" s="2110" t="s">
        <v>194</v>
      </c>
      <c r="V18" s="2635" t="s">
        <v>28</v>
      </c>
      <c r="W18" s="2503"/>
      <c r="X18" s="1269"/>
      <c r="Y18" s="1269"/>
      <c r="Z18" s="1269" t="s">
        <v>102</v>
      </c>
      <c r="AA18" s="1269"/>
      <c r="AB18" s="1269" t="s">
        <v>238</v>
      </c>
      <c r="AC18" s="1269" t="s">
        <v>239</v>
      </c>
      <c r="AD18" s="1269" t="s">
        <v>240</v>
      </c>
      <c r="AE18" s="1269" t="s">
        <v>241</v>
      </c>
      <c r="AF18" s="1269" t="s">
        <v>242</v>
      </c>
      <c r="AG18" s="1269" t="s">
        <v>243</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v>
      </c>
      <c r="AJ18" s="1269" t="str">
        <f>IF($J$18=0,"",$J$18)</f>
        <v>Тариф на тепловую энергию</v>
      </c>
      <c r="AK18" s="1269" t="str">
        <f>IF($K$18="нет","без дифференциации",IF($N$18=0,"",$N$18))</f>
        <v>Территория 1</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2506"/>
      <c r="O19" s="2188"/>
      <c r="P19" s="2110"/>
      <c r="Q19" s="2110"/>
      <c r="R19" s="2635" t="s">
        <v>28</v>
      </c>
      <c r="S19" s="2109"/>
      <c r="T19" s="2636"/>
      <c r="U19" s="2637"/>
      <c r="V19" s="2638" t="s">
        <v>244</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0"/>
      <c r="H20" s="2505"/>
      <c r="I20" s="2505"/>
      <c r="J20" s="2535"/>
      <c r="K20" s="2188"/>
      <c r="L20" s="2505"/>
      <c r="M20" s="2505"/>
      <c r="N20" s="2507"/>
      <c r="O20" s="2114"/>
      <c r="P20" s="2636"/>
      <c r="Q20" s="2637"/>
      <c r="R20" s="2641" t="s">
        <v>245</v>
      </c>
      <c r="S20" s="2642"/>
      <c r="T20" s="2642"/>
      <c r="U20" s="2642"/>
      <c r="V20" s="2642"/>
      <c r="W20" s="263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40"/>
      <c r="H21" s="2505"/>
      <c r="I21" s="2505"/>
      <c r="J21" s="2535"/>
      <c r="K21" s="2114"/>
      <c r="L21" s="2636"/>
      <c r="M21" s="2637"/>
      <c r="N21" s="2643" t="s">
        <v>246</v>
      </c>
      <c r="O21" s="2637"/>
      <c r="P21" s="2637"/>
      <c r="Q21" s="2637"/>
      <c r="R21" s="2637"/>
      <c r="S21" s="2642"/>
      <c r="T21" s="2642"/>
      <c r="U21" s="2642"/>
      <c r="V21" s="2642"/>
      <c r="W21" s="263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customHeight="1" ht="17.25">
      <c r="A22" s="1842"/>
      <c r="B22" s="1855"/>
      <c r="C22" s="1844"/>
      <c r="D22" s="1832"/>
      <c r="E22" s="1849"/>
      <c r="F22" s="1786"/>
      <c r="G22" s="1850"/>
      <c r="H22" s="2531" t="s">
        <v>107</v>
      </c>
      <c r="I22" s="2531" t="s">
        <v>106</v>
      </c>
      <c r="J22" s="2503" t="s">
        <v>237</v>
      </c>
      <c r="K22" s="2187" t="s">
        <v>65</v>
      </c>
      <c r="L22" s="2110"/>
      <c r="M22" s="2110" t="s">
        <v>194</v>
      </c>
      <c r="N22" s="2506" t="str">
        <f>IF(Z22="","",INDEX(TERRITORY_MR_LIST,MATCH(Z22,TERRITORY_LIST_ID,0)))</f>
        <v>Территория 2</v>
      </c>
      <c r="O22" s="2187" t="s">
        <v>19</v>
      </c>
      <c r="P22" s="2110"/>
      <c r="Q22" s="2110" t="s">
        <v>194</v>
      </c>
      <c r="R22" s="2644" t="s">
        <v>28</v>
      </c>
      <c r="S22" s="2109" t="s">
        <v>19</v>
      </c>
      <c r="T22" s="1813"/>
      <c r="U22" s="1813" t="s">
        <v>194</v>
      </c>
      <c r="V22" s="2645" t="s">
        <v>28</v>
      </c>
      <c r="W22" s="1803"/>
      <c r="X22" s="1855"/>
      <c r="Y22" s="1269"/>
      <c r="Z22" s="1269" t="s">
        <v>108</v>
      </c>
      <c r="AA22" s="1269"/>
      <c r="AB22" s="1269"/>
      <c r="AC22" s="1976" t="s">
        <v>239</v>
      </c>
      <c r="AD22" s="1269" t="s">
        <v>247</v>
      </c>
      <c r="AE22" s="1269" t="s">
        <v>248</v>
      </c>
      <c r="AF22" s="1269" t="s">
        <v>249</v>
      </c>
      <c r="AG22" s="1269" t="s">
        <v>250</v>
      </c>
      <c r="AH22"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2" s="1269" t="str">
        <f>IF($G$18=0,"",$G$18)</f>
        <v>Производство тепловой энергии. Некомбинированная выработка</v>
      </c>
      <c r="AJ22" s="1269" t="str">
        <f>IF($J$22=0,"",$J$22)</f>
        <v>Тариф на тепловую энергию</v>
      </c>
      <c r="AK22" s="1269" t="str">
        <f>IF($K$22="нет","без дифференциации",IF($N$22=0,"",$N$22))</f>
        <v>Территория 2</v>
      </c>
      <c r="AL22" s="1846" t="str">
        <f>IF($O$22="нет","без дифференциации",IF($R$22=0,"",$R$22))</f>
        <v>без дифференциации</v>
      </c>
      <c r="AM22" s="1846" t="str">
        <f>IF($S$22="нет","без дифференциации",IF($V$22=0,"",$V$22))</f>
        <v>без дифференциации</v>
      </c>
      <c r="AN22" s="1269" t="str">
        <f>$I$22</f>
        <v>2</v>
      </c>
      <c r="AO22" s="1269" t="str">
        <f>$I$22&amp;"."&amp;$M$22</f>
        <v>2.1</v>
      </c>
      <c r="AP22" s="1269" t="str">
        <f>$I$22&amp;"."&amp;$M$22&amp;"."&amp;$Q$22</f>
        <v>2.1.1</v>
      </c>
      <c r="AQ22" s="1269" t="str">
        <f>$I$22&amp;"."&amp;$M$22&amp;"."&amp;$Q$22&amp;"."&amp;$U$22</f>
        <v>2.1.1.1</v>
      </c>
      <c r="AR22" s="1855"/>
    </row>
    <row customHeight="1" ht="17.25">
      <c r="A23" s="1842"/>
      <c r="B23" s="1855"/>
      <c r="C23" s="1847"/>
      <c r="D23" s="1832"/>
      <c r="E23" s="1849"/>
      <c r="F23" s="1786"/>
      <c r="G23" s="1850"/>
      <c r="H23" s="2531"/>
      <c r="I23" s="2531"/>
      <c r="J23" s="2503"/>
      <c r="K23" s="2188"/>
      <c r="L23" s="2110"/>
      <c r="M23" s="2110"/>
      <c r="N23" s="2506"/>
      <c r="O23" s="2188"/>
      <c r="P23" s="2110"/>
      <c r="Q23" s="2110"/>
      <c r="R23" s="2644" t="s">
        <v>28</v>
      </c>
      <c r="S23" s="2109"/>
      <c r="T23" s="319"/>
      <c r="U23" s="320"/>
      <c r="V23" s="320" t="s">
        <v>244</v>
      </c>
      <c r="W23" s="321"/>
      <c r="X23" s="1855"/>
      <c r="Y23" s="1261"/>
      <c r="Z23" s="1261"/>
      <c r="AA23" s="1261"/>
      <c r="AB23" s="1261"/>
      <c r="AC23" s="1261"/>
      <c r="AD23" s="1261"/>
      <c r="AE23" s="1261"/>
      <c r="AF23" s="1261"/>
      <c r="AG23" s="1261"/>
      <c r="AH23" s="1261"/>
      <c r="AI23" s="1261"/>
      <c r="AJ23" s="1261"/>
      <c r="AK23" s="1261"/>
      <c r="AL23" s="1855"/>
      <c r="AM23" s="1855"/>
      <c r="AN23" s="1855"/>
      <c r="AO23" s="1855"/>
      <c r="AP23" s="1855"/>
      <c r="AQ23" s="1855"/>
      <c r="AR23" s="1855"/>
    </row>
    <row customHeight="1" ht="17.25">
      <c r="A24" s="1842"/>
      <c r="B24" s="1855"/>
      <c r="C24" s="1847"/>
      <c r="D24" s="1832"/>
      <c r="E24" s="1849"/>
      <c r="F24" s="1786"/>
      <c r="G24" s="1850"/>
      <c r="H24" s="2505"/>
      <c r="I24" s="2505"/>
      <c r="J24" s="2535"/>
      <c r="K24" s="2188"/>
      <c r="L24" s="2505"/>
      <c r="M24" s="2505"/>
      <c r="N24" s="2507"/>
      <c r="O24" s="2114"/>
      <c r="P24" s="319"/>
      <c r="Q24" s="320"/>
      <c r="R24" s="320" t="s">
        <v>245</v>
      </c>
      <c r="S24" s="1848"/>
      <c r="T24" s="1848"/>
      <c r="U24" s="1848"/>
      <c r="V24" s="1848"/>
      <c r="W24" s="321"/>
      <c r="X24" s="1855"/>
      <c r="Y24" s="1261"/>
      <c r="Z24" s="1261"/>
      <c r="AA24" s="1261"/>
      <c r="AB24" s="1261"/>
      <c r="AC24" s="1261"/>
      <c r="AD24" s="1261"/>
      <c r="AE24" s="1261"/>
      <c r="AF24" s="1261"/>
      <c r="AG24" s="1261"/>
      <c r="AH24" s="1261"/>
      <c r="AI24" s="1261"/>
      <c r="AJ24" s="1261"/>
      <c r="AK24" s="1261"/>
      <c r="AL24" s="1855"/>
      <c r="AM24" s="1855"/>
      <c r="AN24" s="1855"/>
      <c r="AO24" s="1855"/>
      <c r="AP24" s="1855"/>
      <c r="AQ24" s="1855"/>
      <c r="AR24" s="1855"/>
    </row>
    <row customHeight="1" ht="17.25">
      <c r="A25" s="1842"/>
      <c r="B25" s="1855"/>
      <c r="C25" s="1847"/>
      <c r="D25" s="1832"/>
      <c r="E25" s="1849"/>
      <c r="F25" s="1786"/>
      <c r="G25" s="1850"/>
      <c r="H25" s="2505"/>
      <c r="I25" s="2505"/>
      <c r="J25" s="2535"/>
      <c r="K25" s="2114"/>
      <c r="L25" s="319"/>
      <c r="M25" s="320"/>
      <c r="N25" s="320" t="s">
        <v>246</v>
      </c>
      <c r="O25" s="320"/>
      <c r="P25" s="320"/>
      <c r="Q25" s="320"/>
      <c r="R25" s="320"/>
      <c r="S25" s="1848"/>
      <c r="T25" s="1848"/>
      <c r="U25" s="1848"/>
      <c r="V25" s="1848"/>
      <c r="W25" s="321"/>
      <c r="X25" s="1855"/>
      <c r="Y25" s="1261"/>
      <c r="Z25" s="1261"/>
      <c r="AA25" s="1261"/>
      <c r="AB25" s="1261"/>
      <c r="AC25" s="1261"/>
      <c r="AD25" s="1261"/>
      <c r="AE25" s="1261"/>
      <c r="AF25" s="1261"/>
      <c r="AG25" s="1261"/>
      <c r="AH25" s="1261"/>
      <c r="AI25" s="1261"/>
      <c r="AJ25" s="1261"/>
      <c r="AK25" s="1261"/>
      <c r="AL25" s="1855"/>
      <c r="AM25" s="1855"/>
      <c r="AN25" s="1855"/>
      <c r="AO25" s="1855"/>
      <c r="AP25" s="1855"/>
      <c r="AQ25" s="1855"/>
      <c r="AR25" s="1855"/>
    </row>
    <row customHeight="1" ht="17.25">
      <c r="A26" s="1842"/>
      <c r="B26" s="1855"/>
      <c r="C26" s="1844"/>
      <c r="D26" s="1832"/>
      <c r="E26" s="1849"/>
      <c r="F26" s="1786"/>
      <c r="G26" s="1850"/>
      <c r="H26" s="2531" t="s">
        <v>107</v>
      </c>
      <c r="I26" s="2531" t="s">
        <v>94</v>
      </c>
      <c r="J26" s="2503" t="s">
        <v>237</v>
      </c>
      <c r="K26" s="2187" t="s">
        <v>65</v>
      </c>
      <c r="L26" s="2110"/>
      <c r="M26" s="2110" t="s">
        <v>194</v>
      </c>
      <c r="N26" s="2506" t="str">
        <f>IF(Z26="","",INDEX(TERRITORY_MR_LIST,MATCH(Z26,TERRITORY_LIST_ID,0)))</f>
        <v>Территория 3</v>
      </c>
      <c r="O26" s="2187" t="s">
        <v>19</v>
      </c>
      <c r="P26" s="2110"/>
      <c r="Q26" s="2110" t="s">
        <v>194</v>
      </c>
      <c r="R26" s="2644" t="s">
        <v>28</v>
      </c>
      <c r="S26" s="2109" t="s">
        <v>19</v>
      </c>
      <c r="T26" s="1813"/>
      <c r="U26" s="1813" t="s">
        <v>194</v>
      </c>
      <c r="V26" s="2645" t="s">
        <v>28</v>
      </c>
      <c r="W26" s="1803"/>
      <c r="X26" s="1855"/>
      <c r="Y26" s="1269"/>
      <c r="Z26" s="1269" t="s">
        <v>112</v>
      </c>
      <c r="AA26" s="1269"/>
      <c r="AB26" s="1269"/>
      <c r="AC26" s="1976" t="s">
        <v>239</v>
      </c>
      <c r="AD26" s="1269" t="s">
        <v>251</v>
      </c>
      <c r="AE26" s="1269" t="s">
        <v>252</v>
      </c>
      <c r="AF26" s="1269" t="s">
        <v>253</v>
      </c>
      <c r="AG26" s="1269" t="s">
        <v>254</v>
      </c>
      <c r="AH26"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6" s="1269" t="str">
        <f>IF($G$18=0,"",$G$18)</f>
        <v>Производство тепловой энергии. Некомбинированная выработка</v>
      </c>
      <c r="AJ26" s="1269" t="str">
        <f>IF($J$26=0,"",$J$26)</f>
        <v>Тариф на тепловую энергию</v>
      </c>
      <c r="AK26" s="1269" t="str">
        <f>IF($K$26="нет","без дифференциации",IF($N$26=0,"",$N$26))</f>
        <v>Территория 3</v>
      </c>
      <c r="AL26" s="1846" t="str">
        <f>IF($O$26="нет","без дифференциации",IF($R$26=0,"",$R$26))</f>
        <v>без дифференциации</v>
      </c>
      <c r="AM26" s="1846" t="str">
        <f>IF($S$26="нет","без дифференциации",IF($V$26=0,"",$V$26))</f>
        <v>без дифференциации</v>
      </c>
      <c r="AN26" s="1269" t="str">
        <f>$I$26</f>
        <v>3</v>
      </c>
      <c r="AO26" s="1269" t="str">
        <f>$I$26&amp;"."&amp;$M$26</f>
        <v>3.1</v>
      </c>
      <c r="AP26" s="1269" t="str">
        <f>$I$26&amp;"."&amp;$M$26&amp;"."&amp;$Q$26</f>
        <v>3.1.1</v>
      </c>
      <c r="AQ26" s="1269" t="str">
        <f>$I$26&amp;"."&amp;$M$26&amp;"."&amp;$Q$26&amp;"."&amp;$U$26</f>
        <v>3.1.1.1</v>
      </c>
      <c r="AR26" s="1855"/>
    </row>
    <row customHeight="1" ht="17.25">
      <c r="A27" s="1842"/>
      <c r="B27" s="1855"/>
      <c r="C27" s="1847"/>
      <c r="D27" s="1832"/>
      <c r="E27" s="1849"/>
      <c r="F27" s="1786"/>
      <c r="G27" s="1850"/>
      <c r="H27" s="2531"/>
      <c r="I27" s="2531"/>
      <c r="J27" s="2503"/>
      <c r="K27" s="2188"/>
      <c r="L27" s="2110"/>
      <c r="M27" s="2110"/>
      <c r="N27" s="2506"/>
      <c r="O27" s="2188"/>
      <c r="P27" s="2110"/>
      <c r="Q27" s="2110"/>
      <c r="R27" s="2644" t="s">
        <v>28</v>
      </c>
      <c r="S27" s="2109"/>
      <c r="T27" s="319"/>
      <c r="U27" s="320"/>
      <c r="V27" s="320" t="s">
        <v>244</v>
      </c>
      <c r="W27" s="321"/>
      <c r="X27" s="1855"/>
      <c r="Y27" s="1261"/>
      <c r="Z27" s="1261"/>
      <c r="AA27" s="1261"/>
      <c r="AB27" s="1261"/>
      <c r="AC27" s="1261"/>
      <c r="AD27" s="1261"/>
      <c r="AE27" s="1261"/>
      <c r="AF27" s="1261"/>
      <c r="AG27" s="1261"/>
      <c r="AH27" s="1261"/>
      <c r="AI27" s="1261"/>
      <c r="AJ27" s="1261"/>
      <c r="AK27" s="1261"/>
      <c r="AL27" s="1855"/>
      <c r="AM27" s="1855"/>
      <c r="AN27" s="1855"/>
      <c r="AO27" s="1855"/>
      <c r="AP27" s="1855"/>
      <c r="AQ27" s="1855"/>
      <c r="AR27" s="1855"/>
    </row>
    <row customHeight="1" ht="17.25">
      <c r="A28" s="1842"/>
      <c r="B28" s="1855"/>
      <c r="C28" s="1847"/>
      <c r="D28" s="1832"/>
      <c r="E28" s="1849"/>
      <c r="F28" s="1786"/>
      <c r="G28" s="1850"/>
      <c r="H28" s="2505"/>
      <c r="I28" s="2505"/>
      <c r="J28" s="2535"/>
      <c r="K28" s="2188"/>
      <c r="L28" s="2505"/>
      <c r="M28" s="2505"/>
      <c r="N28" s="2507"/>
      <c r="O28" s="2114"/>
      <c r="P28" s="319"/>
      <c r="Q28" s="320"/>
      <c r="R28" s="320" t="s">
        <v>245</v>
      </c>
      <c r="S28" s="1848"/>
      <c r="T28" s="1848"/>
      <c r="U28" s="1848"/>
      <c r="V28" s="1848"/>
      <c r="W28" s="321"/>
      <c r="X28" s="1855"/>
      <c r="Y28" s="1261"/>
      <c r="Z28" s="1261"/>
      <c r="AA28" s="1261"/>
      <c r="AB28" s="1261"/>
      <c r="AC28" s="1261"/>
      <c r="AD28" s="1261"/>
      <c r="AE28" s="1261"/>
      <c r="AF28" s="1261"/>
      <c r="AG28" s="1261"/>
      <c r="AH28" s="1261"/>
      <c r="AI28" s="1261"/>
      <c r="AJ28" s="1261"/>
      <c r="AK28" s="1261"/>
      <c r="AL28" s="1855"/>
      <c r="AM28" s="1855"/>
      <c r="AN28" s="1855"/>
      <c r="AO28" s="1855"/>
      <c r="AP28" s="1855"/>
      <c r="AQ28" s="1855"/>
      <c r="AR28" s="1855"/>
    </row>
    <row customHeight="1" ht="17.25">
      <c r="A29" s="1842"/>
      <c r="B29" s="1855"/>
      <c r="C29" s="1847"/>
      <c r="D29" s="1832"/>
      <c r="E29" s="1849"/>
      <c r="F29" s="1786"/>
      <c r="G29" s="1850"/>
      <c r="H29" s="2505"/>
      <c r="I29" s="2505"/>
      <c r="J29" s="2535"/>
      <c r="K29" s="2114"/>
      <c r="L29" s="319"/>
      <c r="M29" s="320"/>
      <c r="N29" s="320" t="s">
        <v>246</v>
      </c>
      <c r="O29" s="320"/>
      <c r="P29" s="320"/>
      <c r="Q29" s="320"/>
      <c r="R29" s="320"/>
      <c r="S29" s="1848"/>
      <c r="T29" s="1848"/>
      <c r="U29" s="1848"/>
      <c r="V29" s="1848"/>
      <c r="W29" s="321"/>
      <c r="X29" s="1855"/>
      <c r="Y29" s="1261"/>
      <c r="Z29" s="1261"/>
      <c r="AA29" s="1261"/>
      <c r="AB29" s="1261"/>
      <c r="AC29" s="1261"/>
      <c r="AD29" s="1261"/>
      <c r="AE29" s="1261"/>
      <c r="AF29" s="1261"/>
      <c r="AG29" s="1261"/>
      <c r="AH29" s="1261"/>
      <c r="AI29" s="1261"/>
      <c r="AJ29" s="1261"/>
      <c r="AK29" s="1261"/>
      <c r="AL29" s="1855"/>
      <c r="AM29" s="1855"/>
      <c r="AN29" s="1855"/>
      <c r="AO29" s="1855"/>
      <c r="AP29" s="1855"/>
      <c r="AQ29" s="1855"/>
      <c r="AR29" s="1855"/>
    </row>
    <row customHeight="1" ht="17.25">
      <c r="A30" s="1842"/>
      <c r="B30" s="1855"/>
      <c r="C30" s="1844"/>
      <c r="D30" s="1832"/>
      <c r="E30" s="1849"/>
      <c r="F30" s="1786"/>
      <c r="G30" s="1850"/>
      <c r="H30" s="2531" t="s">
        <v>107</v>
      </c>
      <c r="I30" s="2531" t="s">
        <v>95</v>
      </c>
      <c r="J30" s="2503" t="s">
        <v>237</v>
      </c>
      <c r="K30" s="2187" t="s">
        <v>65</v>
      </c>
      <c r="L30" s="2110"/>
      <c r="M30" s="2110" t="s">
        <v>194</v>
      </c>
      <c r="N30" s="2506" t="str">
        <f>IF(Z30="","",INDEX(TERRITORY_MR_LIST,MATCH(Z30,TERRITORY_LIST_ID,0)))</f>
        <v>Территория 4</v>
      </c>
      <c r="O30" s="2187" t="s">
        <v>19</v>
      </c>
      <c r="P30" s="2110"/>
      <c r="Q30" s="2110" t="s">
        <v>194</v>
      </c>
      <c r="R30" s="2644" t="s">
        <v>28</v>
      </c>
      <c r="S30" s="2109" t="s">
        <v>19</v>
      </c>
      <c r="T30" s="1813"/>
      <c r="U30" s="1813" t="s">
        <v>194</v>
      </c>
      <c r="V30" s="2645" t="s">
        <v>28</v>
      </c>
      <c r="W30" s="1803"/>
      <c r="X30" s="1855"/>
      <c r="Y30" s="1269"/>
      <c r="Z30" s="1269" t="s">
        <v>116</v>
      </c>
      <c r="AA30" s="1269"/>
      <c r="AB30" s="1269"/>
      <c r="AC30" s="1976" t="s">
        <v>239</v>
      </c>
      <c r="AD30" s="1269" t="s">
        <v>255</v>
      </c>
      <c r="AE30" s="1269" t="s">
        <v>256</v>
      </c>
      <c r="AF30" s="1269" t="s">
        <v>257</v>
      </c>
      <c r="AG30" s="1269" t="s">
        <v>258</v>
      </c>
      <c r="AH30" s="1269" t="str">
        <f>IF($E$18=0,"",$E$18)</f>
        <v>Тарифы на тепловую энергию (мощность), поставляемую теплоснабжающими организациями потребителям, другим теплоснабжающим организациям</v>
      </c>
      <c r="AI30" s="1269" t="str">
        <f>IF($G$18=0,"",$G$18)</f>
        <v>Производство тепловой энергии. Некомбинированная выработка</v>
      </c>
      <c r="AJ30" s="1269" t="str">
        <f>IF($J$30=0,"",$J$30)</f>
        <v>Тариф на тепловую энергию</v>
      </c>
      <c r="AK30" s="1269" t="str">
        <f>IF($K$30="нет","без дифференциации",IF($N$30=0,"",$N$30))</f>
        <v>Территория 4</v>
      </c>
      <c r="AL30" s="1846" t="str">
        <f>IF($O$30="нет","без дифференциации",IF($R$30=0,"",$R$30))</f>
        <v>без дифференциации</v>
      </c>
      <c r="AM30" s="1846" t="str">
        <f>IF($S$30="нет","без дифференциации",IF($V$30=0,"",$V$30))</f>
        <v>без дифференциации</v>
      </c>
      <c r="AN30" s="1269" t="str">
        <f>$I$30</f>
        <v>4</v>
      </c>
      <c r="AO30" s="1269" t="str">
        <f>$I$30&amp;"."&amp;$M$30</f>
        <v>4.1</v>
      </c>
      <c r="AP30" s="1269" t="str">
        <f>$I$30&amp;"."&amp;$M$30&amp;"."&amp;$Q$30</f>
        <v>4.1.1</v>
      </c>
      <c r="AQ30" s="1269" t="str">
        <f>$I$30&amp;"."&amp;$M$30&amp;"."&amp;$Q$30&amp;"."&amp;$U$30</f>
        <v>4.1.1.1</v>
      </c>
      <c r="AR30" s="1855"/>
    </row>
    <row customHeight="1" ht="17.25">
      <c r="A31" s="1842"/>
      <c r="B31" s="1855"/>
      <c r="C31" s="1847"/>
      <c r="D31" s="1832"/>
      <c r="E31" s="1849"/>
      <c r="F31" s="1786"/>
      <c r="G31" s="1850"/>
      <c r="H31" s="2531"/>
      <c r="I31" s="2531"/>
      <c r="J31" s="2503"/>
      <c r="K31" s="2188"/>
      <c r="L31" s="2110"/>
      <c r="M31" s="2110"/>
      <c r="N31" s="2506"/>
      <c r="O31" s="2188"/>
      <c r="P31" s="2110"/>
      <c r="Q31" s="2110"/>
      <c r="R31" s="2644" t="s">
        <v>28</v>
      </c>
      <c r="S31" s="2109"/>
      <c r="T31" s="319"/>
      <c r="U31" s="320"/>
      <c r="V31" s="320" t="s">
        <v>244</v>
      </c>
      <c r="W31" s="321"/>
      <c r="X31" s="1855"/>
      <c r="Y31" s="1261"/>
      <c r="Z31" s="1261"/>
      <c r="AA31" s="1261"/>
      <c r="AB31" s="1261"/>
      <c r="AC31" s="1261"/>
      <c r="AD31" s="1261"/>
      <c r="AE31" s="1261"/>
      <c r="AF31" s="1261"/>
      <c r="AG31" s="1261"/>
      <c r="AH31" s="1261"/>
      <c r="AI31" s="1261"/>
      <c r="AJ31" s="1261"/>
      <c r="AK31" s="1261"/>
      <c r="AL31" s="1855"/>
      <c r="AM31" s="1855"/>
      <c r="AN31" s="1855"/>
      <c r="AO31" s="1855"/>
      <c r="AP31" s="1855"/>
      <c r="AQ31" s="1855"/>
      <c r="AR31" s="1855"/>
    </row>
    <row customHeight="1" ht="17.25">
      <c r="A32" s="1842"/>
      <c r="B32" s="1855"/>
      <c r="C32" s="1847"/>
      <c r="D32" s="1832"/>
      <c r="E32" s="1849"/>
      <c r="F32" s="1786"/>
      <c r="G32" s="1850"/>
      <c r="H32" s="2505"/>
      <c r="I32" s="2505"/>
      <c r="J32" s="2535"/>
      <c r="K32" s="2188"/>
      <c r="L32" s="2505"/>
      <c r="M32" s="2505"/>
      <c r="N32" s="2507"/>
      <c r="O32" s="2114"/>
      <c r="P32" s="319"/>
      <c r="Q32" s="320"/>
      <c r="R32" s="320" t="s">
        <v>245</v>
      </c>
      <c r="S32" s="1848"/>
      <c r="T32" s="1848"/>
      <c r="U32" s="1848"/>
      <c r="V32" s="1848"/>
      <c r="W32" s="321"/>
      <c r="X32" s="1855"/>
      <c r="Y32" s="1261"/>
      <c r="Z32" s="1261"/>
      <c r="AA32" s="1261"/>
      <c r="AB32" s="1261"/>
      <c r="AC32" s="1261"/>
      <c r="AD32" s="1261"/>
      <c r="AE32" s="1261"/>
      <c r="AF32" s="1261"/>
      <c r="AG32" s="1261"/>
      <c r="AH32" s="1261"/>
      <c r="AI32" s="1261"/>
      <c r="AJ32" s="1261"/>
      <c r="AK32" s="1261"/>
      <c r="AL32" s="1855"/>
      <c r="AM32" s="1855"/>
      <c r="AN32" s="1855"/>
      <c r="AO32" s="1855"/>
      <c r="AP32" s="1855"/>
      <c r="AQ32" s="1855"/>
      <c r="AR32" s="1855"/>
    </row>
    <row customHeight="1" ht="17.25">
      <c r="A33" s="1842"/>
      <c r="B33" s="1855"/>
      <c r="C33" s="1847"/>
      <c r="D33" s="1832"/>
      <c r="E33" s="1849"/>
      <c r="F33" s="1786"/>
      <c r="G33" s="1850"/>
      <c r="H33" s="2505"/>
      <c r="I33" s="2505"/>
      <c r="J33" s="2535"/>
      <c r="K33" s="2114"/>
      <c r="L33" s="319"/>
      <c r="M33" s="320"/>
      <c r="N33" s="320" t="s">
        <v>246</v>
      </c>
      <c r="O33" s="320"/>
      <c r="P33" s="320"/>
      <c r="Q33" s="320"/>
      <c r="R33" s="320"/>
      <c r="S33" s="1848"/>
      <c r="T33" s="1848"/>
      <c r="U33" s="1848"/>
      <c r="V33" s="1848"/>
      <c r="W33" s="321"/>
      <c r="X33" s="1855"/>
      <c r="Y33" s="1261"/>
      <c r="Z33" s="1261"/>
      <c r="AA33" s="1261"/>
      <c r="AB33" s="1261"/>
      <c r="AC33" s="1261"/>
      <c r="AD33" s="1261"/>
      <c r="AE33" s="1261"/>
      <c r="AF33" s="1261"/>
      <c r="AG33" s="1261"/>
      <c r="AH33" s="1261"/>
      <c r="AI33" s="1261"/>
      <c r="AJ33" s="1261"/>
      <c r="AK33" s="1261"/>
      <c r="AL33" s="1855"/>
      <c r="AM33" s="1855"/>
      <c r="AN33" s="1855"/>
      <c r="AO33" s="1855"/>
      <c r="AP33" s="1855"/>
      <c r="AQ33" s="1855"/>
      <c r="AR33" s="1855"/>
    </row>
    <row customHeight="1" ht="17.25">
      <c r="A34" s="1842"/>
      <c r="B34" s="1855"/>
      <c r="C34" s="1844"/>
      <c r="D34" s="1832"/>
      <c r="E34" s="1849"/>
      <c r="F34" s="1786"/>
      <c r="G34" s="1850"/>
      <c r="H34" s="2531" t="s">
        <v>107</v>
      </c>
      <c r="I34" s="2531" t="s">
        <v>120</v>
      </c>
      <c r="J34" s="2503" t="s">
        <v>237</v>
      </c>
      <c r="K34" s="2187" t="s">
        <v>65</v>
      </c>
      <c r="L34" s="2110"/>
      <c r="M34" s="2110" t="s">
        <v>194</v>
      </c>
      <c r="N34" s="2506" t="str">
        <f>IF(Z34="","",INDEX(TERRITORY_MR_LIST,MATCH(Z34,TERRITORY_LIST_ID,0)))</f>
        <v>Территория 5</v>
      </c>
      <c r="O34" s="2187" t="s">
        <v>19</v>
      </c>
      <c r="P34" s="2110"/>
      <c r="Q34" s="2110" t="s">
        <v>194</v>
      </c>
      <c r="R34" s="2644" t="s">
        <v>28</v>
      </c>
      <c r="S34" s="2109" t="s">
        <v>19</v>
      </c>
      <c r="T34" s="1813"/>
      <c r="U34" s="1813" t="s">
        <v>194</v>
      </c>
      <c r="V34" s="2645" t="s">
        <v>28</v>
      </c>
      <c r="W34" s="1803"/>
      <c r="X34" s="1855"/>
      <c r="Y34" s="1269"/>
      <c r="Z34" s="1269" t="s">
        <v>121</v>
      </c>
      <c r="AA34" s="1269"/>
      <c r="AB34" s="1269"/>
      <c r="AC34" s="1976" t="s">
        <v>239</v>
      </c>
      <c r="AD34" s="1269" t="s">
        <v>259</v>
      </c>
      <c r="AE34" s="1269" t="s">
        <v>260</v>
      </c>
      <c r="AF34" s="1269" t="s">
        <v>261</v>
      </c>
      <c r="AG34" s="1269" t="s">
        <v>262</v>
      </c>
      <c r="AH34" s="1269" t="str">
        <f>IF($E$18=0,"",$E$18)</f>
        <v>Тарифы на тепловую энергию (мощность), поставляемую теплоснабжающими организациями потребителям, другим теплоснабжающим организациям</v>
      </c>
      <c r="AI34" s="1269" t="str">
        <f>IF($G$18=0,"",$G$18)</f>
        <v>Производство тепловой энергии. Некомбинированная выработка</v>
      </c>
      <c r="AJ34" s="1269" t="str">
        <f>IF($J$34=0,"",$J$34)</f>
        <v>Тариф на тепловую энергию</v>
      </c>
      <c r="AK34" s="1269" t="str">
        <f>IF($K$34="нет","без дифференциации",IF($N$34=0,"",$N$34))</f>
        <v>Территория 5</v>
      </c>
      <c r="AL34" s="1846" t="str">
        <f>IF($O$34="нет","без дифференциации",IF($R$34=0,"",$R$34))</f>
        <v>без дифференциации</v>
      </c>
      <c r="AM34" s="1846" t="str">
        <f>IF($S$34="нет","без дифференциации",IF($V$34=0,"",$V$34))</f>
        <v>без дифференциации</v>
      </c>
      <c r="AN34" s="1269" t="str">
        <f>$I$34</f>
        <v>5</v>
      </c>
      <c r="AO34" s="1269" t="str">
        <f>$I$34&amp;"."&amp;$M$34</f>
        <v>5.1</v>
      </c>
      <c r="AP34" s="1269" t="str">
        <f>$I$34&amp;"."&amp;$M$34&amp;"."&amp;$Q$34</f>
        <v>5.1.1</v>
      </c>
      <c r="AQ34" s="1269" t="str">
        <f>$I$34&amp;"."&amp;$M$34&amp;"."&amp;$Q$34&amp;"."&amp;$U$34</f>
        <v>5.1.1.1</v>
      </c>
      <c r="AR34" s="1855"/>
    </row>
    <row customHeight="1" ht="17.25">
      <c r="A35" s="1842"/>
      <c r="B35" s="1855"/>
      <c r="C35" s="1847"/>
      <c r="D35" s="1832"/>
      <c r="E35" s="1849"/>
      <c r="F35" s="1786"/>
      <c r="G35" s="1850"/>
      <c r="H35" s="2531"/>
      <c r="I35" s="2531"/>
      <c r="J35" s="2503"/>
      <c r="K35" s="2188"/>
      <c r="L35" s="2110"/>
      <c r="M35" s="2110"/>
      <c r="N35" s="2506"/>
      <c r="O35" s="2188"/>
      <c r="P35" s="2110"/>
      <c r="Q35" s="2110"/>
      <c r="R35" s="2644" t="s">
        <v>28</v>
      </c>
      <c r="S35" s="2109"/>
      <c r="T35" s="319"/>
      <c r="U35" s="320"/>
      <c r="V35" s="320" t="s">
        <v>244</v>
      </c>
      <c r="W35" s="321"/>
      <c r="X35" s="1855"/>
      <c r="Y35" s="1261"/>
      <c r="Z35" s="1261"/>
      <c r="AA35" s="1261"/>
      <c r="AB35" s="1261"/>
      <c r="AC35" s="1261"/>
      <c r="AD35" s="1261"/>
      <c r="AE35" s="1261"/>
      <c r="AF35" s="1261"/>
      <c r="AG35" s="1261"/>
      <c r="AH35" s="1261"/>
      <c r="AI35" s="1261"/>
      <c r="AJ35" s="1261"/>
      <c r="AK35" s="1261"/>
      <c r="AL35" s="1855"/>
      <c r="AM35" s="1855"/>
      <c r="AN35" s="1855"/>
      <c r="AO35" s="1855"/>
      <c r="AP35" s="1855"/>
      <c r="AQ35" s="1855"/>
      <c r="AR35" s="1855"/>
    </row>
    <row customHeight="1" ht="17.25">
      <c r="A36" s="1842"/>
      <c r="B36" s="1855"/>
      <c r="C36" s="1847"/>
      <c r="D36" s="1832"/>
      <c r="E36" s="1849"/>
      <c r="F36" s="1786"/>
      <c r="G36" s="1850"/>
      <c r="H36" s="2505"/>
      <c r="I36" s="2505"/>
      <c r="J36" s="2535"/>
      <c r="K36" s="2188"/>
      <c r="L36" s="2505"/>
      <c r="M36" s="2505"/>
      <c r="N36" s="2507"/>
      <c r="O36" s="2114"/>
      <c r="P36" s="319"/>
      <c r="Q36" s="320"/>
      <c r="R36" s="320" t="s">
        <v>245</v>
      </c>
      <c r="S36" s="1848"/>
      <c r="T36" s="1848"/>
      <c r="U36" s="1848"/>
      <c r="V36" s="1848"/>
      <c r="W36" s="321"/>
      <c r="X36" s="1855"/>
      <c r="Y36" s="1261"/>
      <c r="Z36" s="1261"/>
      <c r="AA36" s="1261"/>
      <c r="AB36" s="1261"/>
      <c r="AC36" s="1261"/>
      <c r="AD36" s="1261"/>
      <c r="AE36" s="1261"/>
      <c r="AF36" s="1261"/>
      <c r="AG36" s="1261"/>
      <c r="AH36" s="1261"/>
      <c r="AI36" s="1261"/>
      <c r="AJ36" s="1261"/>
      <c r="AK36" s="1261"/>
      <c r="AL36" s="1855"/>
      <c r="AM36" s="1855"/>
      <c r="AN36" s="1855"/>
      <c r="AO36" s="1855"/>
      <c r="AP36" s="1855"/>
      <c r="AQ36" s="1855"/>
      <c r="AR36" s="1855"/>
    </row>
    <row customHeight="1" ht="17.25">
      <c r="A37" s="1842"/>
      <c r="B37" s="1855"/>
      <c r="C37" s="1847"/>
      <c r="D37" s="1832"/>
      <c r="E37" s="1849"/>
      <c r="F37" s="1786"/>
      <c r="G37" s="1850"/>
      <c r="H37" s="2505"/>
      <c r="I37" s="2505"/>
      <c r="J37" s="2535"/>
      <c r="K37" s="2114"/>
      <c r="L37" s="319"/>
      <c r="M37" s="320"/>
      <c r="N37" s="320" t="s">
        <v>246</v>
      </c>
      <c r="O37" s="320"/>
      <c r="P37" s="320"/>
      <c r="Q37" s="320"/>
      <c r="R37" s="320"/>
      <c r="S37" s="1848"/>
      <c r="T37" s="1848"/>
      <c r="U37" s="1848"/>
      <c r="V37" s="1848"/>
      <c r="W37" s="321"/>
      <c r="X37" s="1855"/>
      <c r="Y37" s="1261"/>
      <c r="Z37" s="1261"/>
      <c r="AA37" s="1261"/>
      <c r="AB37" s="1261"/>
      <c r="AC37" s="1261"/>
      <c r="AD37" s="1261"/>
      <c r="AE37" s="1261"/>
      <c r="AF37" s="1261"/>
      <c r="AG37" s="1261"/>
      <c r="AH37" s="1261"/>
      <c r="AI37" s="1261"/>
      <c r="AJ37" s="1261"/>
      <c r="AK37" s="1261"/>
      <c r="AL37" s="1855"/>
      <c r="AM37" s="1855"/>
      <c r="AN37" s="1855"/>
      <c r="AO37" s="1855"/>
      <c r="AP37" s="1855"/>
      <c r="AQ37" s="1855"/>
      <c r="AR37" s="1855"/>
    </row>
    <row customHeight="1" ht="17.25">
      <c r="A38" s="1842"/>
      <c r="B38" s="1855"/>
      <c r="C38" s="1844"/>
      <c r="D38" s="1832"/>
      <c r="E38" s="1849"/>
      <c r="F38" s="1786"/>
      <c r="G38" s="1850"/>
      <c r="H38" s="2531" t="s">
        <v>107</v>
      </c>
      <c r="I38" s="2531" t="s">
        <v>96</v>
      </c>
      <c r="J38" s="2503" t="s">
        <v>237</v>
      </c>
      <c r="K38" s="2187" t="s">
        <v>65</v>
      </c>
      <c r="L38" s="2110"/>
      <c r="M38" s="2110" t="s">
        <v>194</v>
      </c>
      <c r="N38" s="2506" t="str">
        <f>IF(Z38="","",INDEX(TERRITORY_MR_LIST,MATCH(Z38,TERRITORY_LIST_ID,0)))</f>
        <v>Территория 6</v>
      </c>
      <c r="O38" s="2187" t="s">
        <v>19</v>
      </c>
      <c r="P38" s="2110"/>
      <c r="Q38" s="2110" t="s">
        <v>194</v>
      </c>
      <c r="R38" s="2644" t="s">
        <v>28</v>
      </c>
      <c r="S38" s="2109" t="s">
        <v>19</v>
      </c>
      <c r="T38" s="1813"/>
      <c r="U38" s="1813" t="s">
        <v>194</v>
      </c>
      <c r="V38" s="2645" t="s">
        <v>28</v>
      </c>
      <c r="W38" s="1803"/>
      <c r="X38" s="1855"/>
      <c r="Y38" s="1269"/>
      <c r="Z38" s="1269" t="s">
        <v>125</v>
      </c>
      <c r="AA38" s="1269"/>
      <c r="AB38" s="1269"/>
      <c r="AC38" s="1976" t="s">
        <v>239</v>
      </c>
      <c r="AD38" s="1269" t="s">
        <v>263</v>
      </c>
      <c r="AE38" s="1269" t="s">
        <v>264</v>
      </c>
      <c r="AF38" s="1269" t="s">
        <v>265</v>
      </c>
      <c r="AG38" s="1269" t="s">
        <v>266</v>
      </c>
      <c r="AH3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38" s="1269" t="str">
        <f>IF($G$18=0,"",$G$18)</f>
        <v>Производство тепловой энергии. Некомбинированная выработка</v>
      </c>
      <c r="AJ38" s="1269" t="str">
        <f>IF($J$38=0,"",$J$38)</f>
        <v>Тариф на тепловую энергию</v>
      </c>
      <c r="AK38" s="1269" t="str">
        <f>IF($K$38="нет","без дифференциации",IF($N$38=0,"",$N$38))</f>
        <v>Территория 6</v>
      </c>
      <c r="AL38" s="1846" t="str">
        <f>IF($O$38="нет","без дифференциации",IF($R$38=0,"",$R$38))</f>
        <v>без дифференциации</v>
      </c>
      <c r="AM38" s="1846" t="str">
        <f>IF($S$38="нет","без дифференциации",IF($V$38=0,"",$V$38))</f>
        <v>без дифференциации</v>
      </c>
      <c r="AN38" s="1269" t="str">
        <f>$I$38</f>
        <v>6</v>
      </c>
      <c r="AO38" s="1269" t="str">
        <f>$I$38&amp;"."&amp;$M$38</f>
        <v>6.1</v>
      </c>
      <c r="AP38" s="1269" t="str">
        <f>$I$38&amp;"."&amp;$M$38&amp;"."&amp;$Q$38</f>
        <v>6.1.1</v>
      </c>
      <c r="AQ38" s="1269" t="str">
        <f>$I$38&amp;"."&amp;$M$38&amp;"."&amp;$Q$38&amp;"."&amp;$U$38</f>
        <v>6.1.1.1</v>
      </c>
      <c r="AR38" s="1855"/>
    </row>
    <row customHeight="1" ht="17.25">
      <c r="A39" s="1842"/>
      <c r="B39" s="1855"/>
      <c r="C39" s="1847"/>
      <c r="D39" s="1832"/>
      <c r="E39" s="1849"/>
      <c r="F39" s="1786"/>
      <c r="G39" s="1850"/>
      <c r="H39" s="2531"/>
      <c r="I39" s="2531"/>
      <c r="J39" s="2503"/>
      <c r="K39" s="2188"/>
      <c r="L39" s="2110"/>
      <c r="M39" s="2110"/>
      <c r="N39" s="2506"/>
      <c r="O39" s="2188"/>
      <c r="P39" s="2110"/>
      <c r="Q39" s="2110"/>
      <c r="R39" s="2644" t="s">
        <v>28</v>
      </c>
      <c r="S39" s="2109"/>
      <c r="T39" s="319"/>
      <c r="U39" s="320"/>
      <c r="V39" s="320" t="s">
        <v>244</v>
      </c>
      <c r="W39" s="321"/>
      <c r="X39" s="1855"/>
      <c r="Y39" s="1261"/>
      <c r="Z39" s="1261"/>
      <c r="AA39" s="1261"/>
      <c r="AB39" s="1261"/>
      <c r="AC39" s="1261"/>
      <c r="AD39" s="1261"/>
      <c r="AE39" s="1261"/>
      <c r="AF39" s="1261"/>
      <c r="AG39" s="1261"/>
      <c r="AH39" s="1261"/>
      <c r="AI39" s="1261"/>
      <c r="AJ39" s="1261"/>
      <c r="AK39" s="1261"/>
      <c r="AL39" s="1855"/>
      <c r="AM39" s="1855"/>
      <c r="AN39" s="1855"/>
      <c r="AO39" s="1855"/>
      <c r="AP39" s="1855"/>
      <c r="AQ39" s="1855"/>
      <c r="AR39" s="1855"/>
    </row>
    <row customHeight="1" ht="17.25">
      <c r="A40" s="1842"/>
      <c r="B40" s="1855"/>
      <c r="C40" s="1847"/>
      <c r="D40" s="1832"/>
      <c r="E40" s="1849"/>
      <c r="F40" s="1786"/>
      <c r="G40" s="1850"/>
      <c r="H40" s="2505"/>
      <c r="I40" s="2505"/>
      <c r="J40" s="2535"/>
      <c r="K40" s="2188"/>
      <c r="L40" s="2505"/>
      <c r="M40" s="2505"/>
      <c r="N40" s="2507"/>
      <c r="O40" s="2114"/>
      <c r="P40" s="319"/>
      <c r="Q40" s="320"/>
      <c r="R40" s="320" t="s">
        <v>245</v>
      </c>
      <c r="S40" s="1848"/>
      <c r="T40" s="1848"/>
      <c r="U40" s="1848"/>
      <c r="V40" s="1848"/>
      <c r="W40" s="321"/>
      <c r="X40" s="1855"/>
      <c r="Y40" s="1261"/>
      <c r="Z40" s="1261"/>
      <c r="AA40" s="1261"/>
      <c r="AB40" s="1261"/>
      <c r="AC40" s="1261"/>
      <c r="AD40" s="1261"/>
      <c r="AE40" s="1261"/>
      <c r="AF40" s="1261"/>
      <c r="AG40" s="1261"/>
      <c r="AH40" s="1261"/>
      <c r="AI40" s="1261"/>
      <c r="AJ40" s="1261"/>
      <c r="AK40" s="1261"/>
      <c r="AL40" s="1855"/>
      <c r="AM40" s="1855"/>
      <c r="AN40" s="1855"/>
      <c r="AO40" s="1855"/>
      <c r="AP40" s="1855"/>
      <c r="AQ40" s="1855"/>
      <c r="AR40" s="1855"/>
    </row>
    <row customHeight="1" ht="17.25">
      <c r="A41" s="1842"/>
      <c r="B41" s="1855"/>
      <c r="C41" s="1847"/>
      <c r="D41" s="1832"/>
      <c r="E41" s="1849"/>
      <c r="F41" s="1786"/>
      <c r="G41" s="1850"/>
      <c r="H41" s="2505"/>
      <c r="I41" s="2505"/>
      <c r="J41" s="2535"/>
      <c r="K41" s="2114"/>
      <c r="L41" s="319"/>
      <c r="M41" s="320"/>
      <c r="N41" s="320" t="s">
        <v>246</v>
      </c>
      <c r="O41" s="320"/>
      <c r="P41" s="320"/>
      <c r="Q41" s="320"/>
      <c r="R41" s="320"/>
      <c r="S41" s="1848"/>
      <c r="T41" s="1848"/>
      <c r="U41" s="1848"/>
      <c r="V41" s="1848"/>
      <c r="W41" s="321"/>
      <c r="X41" s="1855"/>
      <c r="Y41" s="1261"/>
      <c r="Z41" s="1261"/>
      <c r="AA41" s="1261"/>
      <c r="AB41" s="1261"/>
      <c r="AC41" s="1261"/>
      <c r="AD41" s="1261"/>
      <c r="AE41" s="1261"/>
      <c r="AF41" s="1261"/>
      <c r="AG41" s="1261"/>
      <c r="AH41" s="1261"/>
      <c r="AI41" s="1261"/>
      <c r="AJ41" s="1261"/>
      <c r="AK41" s="1261"/>
      <c r="AL41" s="1855"/>
      <c r="AM41" s="1855"/>
      <c r="AN41" s="1855"/>
      <c r="AO41" s="1855"/>
      <c r="AP41" s="1855"/>
      <c r="AQ41" s="1855"/>
      <c r="AR41" s="1855"/>
    </row>
    <row customHeight="1" ht="17.25">
      <c r="A42" s="1842"/>
      <c r="B42" s="1855"/>
      <c r="C42" s="1844"/>
      <c r="D42" s="1832"/>
      <c r="E42" s="1849"/>
      <c r="F42" s="1786"/>
      <c r="G42" s="1850"/>
      <c r="H42" s="2531" t="s">
        <v>107</v>
      </c>
      <c r="I42" s="2531" t="s">
        <v>97</v>
      </c>
      <c r="J42" s="2503" t="s">
        <v>237</v>
      </c>
      <c r="K42" s="2187" t="s">
        <v>65</v>
      </c>
      <c r="L42" s="2110"/>
      <c r="M42" s="2110" t="s">
        <v>194</v>
      </c>
      <c r="N42" s="2506" t="str">
        <f>IF(Z42="","",INDEX(TERRITORY_MR_LIST,MATCH(Z42,TERRITORY_LIST_ID,0)))</f>
        <v>Территория 7</v>
      </c>
      <c r="O42" s="2187" t="s">
        <v>19</v>
      </c>
      <c r="P42" s="2110"/>
      <c r="Q42" s="2110" t="s">
        <v>194</v>
      </c>
      <c r="R42" s="2644" t="s">
        <v>28</v>
      </c>
      <c r="S42" s="2109" t="s">
        <v>19</v>
      </c>
      <c r="T42" s="1813"/>
      <c r="U42" s="1813" t="s">
        <v>194</v>
      </c>
      <c r="V42" s="2645" t="s">
        <v>28</v>
      </c>
      <c r="W42" s="1803"/>
      <c r="X42" s="1855"/>
      <c r="Y42" s="1269"/>
      <c r="Z42" s="1269" t="s">
        <v>129</v>
      </c>
      <c r="AA42" s="1269"/>
      <c r="AB42" s="1269"/>
      <c r="AC42" s="1976" t="s">
        <v>239</v>
      </c>
      <c r="AD42" s="1269" t="s">
        <v>267</v>
      </c>
      <c r="AE42" s="1269" t="s">
        <v>268</v>
      </c>
      <c r="AF42" s="1269" t="s">
        <v>269</v>
      </c>
      <c r="AG42" s="1269" t="s">
        <v>270</v>
      </c>
      <c r="AH42" s="1269" t="str">
        <f>IF($E$18=0,"",$E$18)</f>
        <v>Тарифы на тепловую энергию (мощность), поставляемую теплоснабжающими организациями потребителям, другим теплоснабжающим организациям</v>
      </c>
      <c r="AI42" s="1269" t="str">
        <f>IF($G$18=0,"",$G$18)</f>
        <v>Производство тепловой энергии. Некомбинированная выработка</v>
      </c>
      <c r="AJ42" s="1269" t="str">
        <f>IF($J$42=0,"",$J$42)</f>
        <v>Тариф на тепловую энергию</v>
      </c>
      <c r="AK42" s="1269" t="str">
        <f>IF($K$42="нет","без дифференциации",IF($N$42=0,"",$N$42))</f>
        <v>Территория 7</v>
      </c>
      <c r="AL42" s="1846" t="str">
        <f>IF($O$42="нет","без дифференциации",IF($R$42=0,"",$R$42))</f>
        <v>без дифференциации</v>
      </c>
      <c r="AM42" s="1846" t="str">
        <f>IF($S$42="нет","без дифференциации",IF($V$42=0,"",$V$42))</f>
        <v>без дифференциации</v>
      </c>
      <c r="AN42" s="1269" t="str">
        <f>$I$42</f>
        <v>7</v>
      </c>
      <c r="AO42" s="1269" t="str">
        <f>$I$42&amp;"."&amp;$M$42</f>
        <v>7.1</v>
      </c>
      <c r="AP42" s="1269" t="str">
        <f>$I$42&amp;"."&amp;$M$42&amp;"."&amp;$Q$42</f>
        <v>7.1.1</v>
      </c>
      <c r="AQ42" s="1269" t="str">
        <f>$I$42&amp;"."&amp;$M$42&amp;"."&amp;$Q$42&amp;"."&amp;$U$42</f>
        <v>7.1.1.1</v>
      </c>
      <c r="AR42" s="1855"/>
    </row>
    <row customHeight="1" ht="17.25">
      <c r="A43" s="1842"/>
      <c r="B43" s="1855"/>
      <c r="C43" s="1847"/>
      <c r="D43" s="1832"/>
      <c r="E43" s="1849"/>
      <c r="F43" s="1786"/>
      <c r="G43" s="1850"/>
      <c r="H43" s="2531"/>
      <c r="I43" s="2531"/>
      <c r="J43" s="2503"/>
      <c r="K43" s="2188"/>
      <c r="L43" s="2110"/>
      <c r="M43" s="2110"/>
      <c r="N43" s="2506"/>
      <c r="O43" s="2188"/>
      <c r="P43" s="2110"/>
      <c r="Q43" s="2110"/>
      <c r="R43" s="2644" t="s">
        <v>28</v>
      </c>
      <c r="S43" s="2109"/>
      <c r="T43" s="319"/>
      <c r="U43" s="320"/>
      <c r="V43" s="320" t="s">
        <v>244</v>
      </c>
      <c r="W43" s="321"/>
      <c r="X43" s="1855"/>
      <c r="Y43" s="1261"/>
      <c r="Z43" s="1261"/>
      <c r="AA43" s="1261"/>
      <c r="AB43" s="1261"/>
      <c r="AC43" s="1261"/>
      <c r="AD43" s="1261"/>
      <c r="AE43" s="1261"/>
      <c r="AF43" s="1261"/>
      <c r="AG43" s="1261"/>
      <c r="AH43" s="1261"/>
      <c r="AI43" s="1261"/>
      <c r="AJ43" s="1261"/>
      <c r="AK43" s="1261"/>
      <c r="AL43" s="1855"/>
      <c r="AM43" s="1855"/>
      <c r="AN43" s="1855"/>
      <c r="AO43" s="1855"/>
      <c r="AP43" s="1855"/>
      <c r="AQ43" s="1855"/>
      <c r="AR43" s="1855"/>
    </row>
    <row customHeight="1" ht="17.25">
      <c r="A44" s="1842"/>
      <c r="B44" s="1855"/>
      <c r="C44" s="1847"/>
      <c r="D44" s="1832"/>
      <c r="E44" s="1849"/>
      <c r="F44" s="1786"/>
      <c r="G44" s="1850"/>
      <c r="H44" s="2505"/>
      <c r="I44" s="2505"/>
      <c r="J44" s="2535"/>
      <c r="K44" s="2188"/>
      <c r="L44" s="2505"/>
      <c r="M44" s="2505"/>
      <c r="N44" s="2507"/>
      <c r="O44" s="2114"/>
      <c r="P44" s="319"/>
      <c r="Q44" s="320"/>
      <c r="R44" s="320" t="s">
        <v>245</v>
      </c>
      <c r="S44" s="1848"/>
      <c r="T44" s="1848"/>
      <c r="U44" s="1848"/>
      <c r="V44" s="1848"/>
      <c r="W44" s="321"/>
      <c r="X44" s="1855"/>
      <c r="Y44" s="1261"/>
      <c r="Z44" s="1261"/>
      <c r="AA44" s="1261"/>
      <c r="AB44" s="1261"/>
      <c r="AC44" s="1261"/>
      <c r="AD44" s="1261"/>
      <c r="AE44" s="1261"/>
      <c r="AF44" s="1261"/>
      <c r="AG44" s="1261"/>
      <c r="AH44" s="1261"/>
      <c r="AI44" s="1261"/>
      <c r="AJ44" s="1261"/>
      <c r="AK44" s="1261"/>
      <c r="AL44" s="1855"/>
      <c r="AM44" s="1855"/>
      <c r="AN44" s="1855"/>
      <c r="AO44" s="1855"/>
      <c r="AP44" s="1855"/>
      <c r="AQ44" s="1855"/>
      <c r="AR44" s="1855"/>
    </row>
    <row customHeight="1" ht="17.25">
      <c r="A45" s="1842"/>
      <c r="B45" s="1855"/>
      <c r="C45" s="1847"/>
      <c r="D45" s="1832"/>
      <c r="E45" s="1849"/>
      <c r="F45" s="1786"/>
      <c r="G45" s="1850"/>
      <c r="H45" s="2505"/>
      <c r="I45" s="2505"/>
      <c r="J45" s="2535"/>
      <c r="K45" s="2114"/>
      <c r="L45" s="319"/>
      <c r="M45" s="320"/>
      <c r="N45" s="320" t="s">
        <v>246</v>
      </c>
      <c r="O45" s="320"/>
      <c r="P45" s="320"/>
      <c r="Q45" s="320"/>
      <c r="R45" s="320"/>
      <c r="S45" s="1848"/>
      <c r="T45" s="1848"/>
      <c r="U45" s="1848"/>
      <c r="V45" s="1848"/>
      <c r="W45" s="321"/>
      <c r="X45" s="1855"/>
      <c r="Y45" s="1261"/>
      <c r="Z45" s="1261"/>
      <c r="AA45" s="1261"/>
      <c r="AB45" s="1261"/>
      <c r="AC45" s="1261"/>
      <c r="AD45" s="1261"/>
      <c r="AE45" s="1261"/>
      <c r="AF45" s="1261"/>
      <c r="AG45" s="1261"/>
      <c r="AH45" s="1261"/>
      <c r="AI45" s="1261"/>
      <c r="AJ45" s="1261"/>
      <c r="AK45" s="1261"/>
      <c r="AL45" s="1855"/>
      <c r="AM45" s="1855"/>
      <c r="AN45" s="1855"/>
      <c r="AO45" s="1855"/>
      <c r="AP45" s="1855"/>
      <c r="AQ45" s="1855"/>
      <c r="AR45" s="1855"/>
    </row>
    <row customHeight="1" ht="17.25">
      <c r="A46" s="1842"/>
      <c r="B46" s="1855"/>
      <c r="C46" s="1844"/>
      <c r="D46" s="1832"/>
      <c r="E46" s="1849"/>
      <c r="F46" s="1786"/>
      <c r="G46" s="1850"/>
      <c r="H46" s="2531" t="s">
        <v>107</v>
      </c>
      <c r="I46" s="2531" t="s">
        <v>133</v>
      </c>
      <c r="J46" s="2503" t="s">
        <v>237</v>
      </c>
      <c r="K46" s="2187" t="s">
        <v>65</v>
      </c>
      <c r="L46" s="2110"/>
      <c r="M46" s="2110" t="s">
        <v>194</v>
      </c>
      <c r="N46" s="2506" t="str">
        <f>IF(Z46="","",INDEX(TERRITORY_MR_LIST,MATCH(Z46,TERRITORY_LIST_ID,0)))</f>
        <v>Территория 8</v>
      </c>
      <c r="O46" s="2187" t="s">
        <v>19</v>
      </c>
      <c r="P46" s="2110"/>
      <c r="Q46" s="2110" t="s">
        <v>194</v>
      </c>
      <c r="R46" s="2644" t="s">
        <v>28</v>
      </c>
      <c r="S46" s="2109" t="s">
        <v>19</v>
      </c>
      <c r="T46" s="1813"/>
      <c r="U46" s="1813" t="s">
        <v>194</v>
      </c>
      <c r="V46" s="2645" t="s">
        <v>28</v>
      </c>
      <c r="W46" s="1803"/>
      <c r="X46" s="1855"/>
      <c r="Y46" s="1269"/>
      <c r="Z46" s="1269" t="s">
        <v>134</v>
      </c>
      <c r="AA46" s="1269"/>
      <c r="AB46" s="1269"/>
      <c r="AC46" s="1976" t="s">
        <v>239</v>
      </c>
      <c r="AD46" s="1269" t="s">
        <v>271</v>
      </c>
      <c r="AE46" s="1269" t="s">
        <v>272</v>
      </c>
      <c r="AF46" s="1269" t="s">
        <v>273</v>
      </c>
      <c r="AG46" s="1269" t="s">
        <v>274</v>
      </c>
      <c r="AH46" s="1269" t="str">
        <f>IF($E$18=0,"",$E$18)</f>
        <v>Тарифы на тепловую энергию (мощность), поставляемую теплоснабжающими организациями потребителям, другим теплоснабжающим организациям</v>
      </c>
      <c r="AI46" s="1269" t="str">
        <f>IF($G$18=0,"",$G$18)</f>
        <v>Производство тепловой энергии. Некомбинированная выработка</v>
      </c>
      <c r="AJ46" s="1269" t="str">
        <f>IF($J$46=0,"",$J$46)</f>
        <v>Тариф на тепловую энергию</v>
      </c>
      <c r="AK46" s="1269" t="str">
        <f>IF($K$46="нет","без дифференциации",IF($N$46=0,"",$N$46))</f>
        <v>Территория 8</v>
      </c>
      <c r="AL46" s="1846" t="str">
        <f>IF($O$46="нет","без дифференциации",IF($R$46=0,"",$R$46))</f>
        <v>без дифференциации</v>
      </c>
      <c r="AM46" s="1846" t="str">
        <f>IF($S$46="нет","без дифференциации",IF($V$46=0,"",$V$46))</f>
        <v>без дифференциации</v>
      </c>
      <c r="AN46" s="1269" t="str">
        <f>$I$46</f>
        <v>8</v>
      </c>
      <c r="AO46" s="1269" t="str">
        <f>$I$46&amp;"."&amp;$M$46</f>
        <v>8.1</v>
      </c>
      <c r="AP46" s="1269" t="str">
        <f>$I$46&amp;"."&amp;$M$46&amp;"."&amp;$Q$46</f>
        <v>8.1.1</v>
      </c>
      <c r="AQ46" s="1269" t="str">
        <f>$I$46&amp;"."&amp;$M$46&amp;"."&amp;$Q$46&amp;"."&amp;$U$46</f>
        <v>8.1.1.1</v>
      </c>
      <c r="AR46" s="1855"/>
    </row>
    <row customHeight="1" ht="17.25">
      <c r="A47" s="1842"/>
      <c r="B47" s="1855"/>
      <c r="C47" s="1847"/>
      <c r="D47" s="1832"/>
      <c r="E47" s="1849"/>
      <c r="F47" s="1786"/>
      <c r="G47" s="1850"/>
      <c r="H47" s="2531"/>
      <c r="I47" s="2531"/>
      <c r="J47" s="2503"/>
      <c r="K47" s="2188"/>
      <c r="L47" s="2110"/>
      <c r="M47" s="2110"/>
      <c r="N47" s="2506"/>
      <c r="O47" s="2188"/>
      <c r="P47" s="2110"/>
      <c r="Q47" s="2110"/>
      <c r="R47" s="2644" t="s">
        <v>28</v>
      </c>
      <c r="S47" s="2109"/>
      <c r="T47" s="319"/>
      <c r="U47" s="320"/>
      <c r="V47" s="320" t="s">
        <v>244</v>
      </c>
      <c r="W47" s="321"/>
      <c r="X47" s="1855"/>
      <c r="Y47" s="1261"/>
      <c r="Z47" s="1261"/>
      <c r="AA47" s="1261"/>
      <c r="AB47" s="1261"/>
      <c r="AC47" s="1261"/>
      <c r="AD47" s="1261"/>
      <c r="AE47" s="1261"/>
      <c r="AF47" s="1261"/>
      <c r="AG47" s="1261"/>
      <c r="AH47" s="1261"/>
      <c r="AI47" s="1261"/>
      <c r="AJ47" s="1261"/>
      <c r="AK47" s="1261"/>
      <c r="AL47" s="1855"/>
      <c r="AM47" s="1855"/>
      <c r="AN47" s="1855"/>
      <c r="AO47" s="1855"/>
      <c r="AP47" s="1855"/>
      <c r="AQ47" s="1855"/>
      <c r="AR47" s="1855"/>
    </row>
    <row customHeight="1" ht="17.25">
      <c r="A48" s="1842"/>
      <c r="B48" s="1855"/>
      <c r="C48" s="1847"/>
      <c r="D48" s="1832"/>
      <c r="E48" s="1849"/>
      <c r="F48" s="1786"/>
      <c r="G48" s="1850"/>
      <c r="H48" s="2505"/>
      <c r="I48" s="2505"/>
      <c r="J48" s="2535"/>
      <c r="K48" s="2188"/>
      <c r="L48" s="2505"/>
      <c r="M48" s="2505"/>
      <c r="N48" s="2507"/>
      <c r="O48" s="2114"/>
      <c r="P48" s="319"/>
      <c r="Q48" s="320"/>
      <c r="R48" s="320" t="s">
        <v>245</v>
      </c>
      <c r="S48" s="1848"/>
      <c r="T48" s="1848"/>
      <c r="U48" s="1848"/>
      <c r="V48" s="1848"/>
      <c r="W48" s="321"/>
      <c r="X48" s="1855"/>
      <c r="Y48" s="1261"/>
      <c r="Z48" s="1261"/>
      <c r="AA48" s="1261"/>
      <c r="AB48" s="1261"/>
      <c r="AC48" s="1261"/>
      <c r="AD48" s="1261"/>
      <c r="AE48" s="1261"/>
      <c r="AF48" s="1261"/>
      <c r="AG48" s="1261"/>
      <c r="AH48" s="1261"/>
      <c r="AI48" s="1261"/>
      <c r="AJ48" s="1261"/>
      <c r="AK48" s="1261"/>
      <c r="AL48" s="1855"/>
      <c r="AM48" s="1855"/>
      <c r="AN48" s="1855"/>
      <c r="AO48" s="1855"/>
      <c r="AP48" s="1855"/>
      <c r="AQ48" s="1855"/>
      <c r="AR48" s="1855"/>
    </row>
    <row customHeight="1" ht="17.25">
      <c r="A49" s="1842"/>
      <c r="B49" s="1855"/>
      <c r="C49" s="1847"/>
      <c r="D49" s="1832"/>
      <c r="E49" s="1849"/>
      <c r="F49" s="1786"/>
      <c r="G49" s="1850"/>
      <c r="H49" s="2505"/>
      <c r="I49" s="2505"/>
      <c r="J49" s="2535"/>
      <c r="K49" s="2114"/>
      <c r="L49" s="319"/>
      <c r="M49" s="320"/>
      <c r="N49" s="320" t="s">
        <v>246</v>
      </c>
      <c r="O49" s="320"/>
      <c r="P49" s="320"/>
      <c r="Q49" s="320"/>
      <c r="R49" s="320"/>
      <c r="S49" s="1848"/>
      <c r="T49" s="1848"/>
      <c r="U49" s="1848"/>
      <c r="V49" s="1848"/>
      <c r="W49" s="321"/>
      <c r="X49" s="1855"/>
      <c r="Y49" s="1261"/>
      <c r="Z49" s="1261"/>
      <c r="AA49" s="1261"/>
      <c r="AB49" s="1261"/>
      <c r="AC49" s="1261"/>
      <c r="AD49" s="1261"/>
      <c r="AE49" s="1261"/>
      <c r="AF49" s="1261"/>
      <c r="AG49" s="1261"/>
      <c r="AH49" s="1261"/>
      <c r="AI49" s="1261"/>
      <c r="AJ49" s="1261"/>
      <c r="AK49" s="1261"/>
      <c r="AL49" s="1855"/>
      <c r="AM49" s="1855"/>
      <c r="AN49" s="1855"/>
      <c r="AO49" s="1855"/>
      <c r="AP49" s="1855"/>
      <c r="AQ49" s="1855"/>
      <c r="AR49" s="1855"/>
    </row>
    <row customHeight="1" ht="17.25">
      <c r="A50" s="1842"/>
      <c r="B50" s="1855"/>
      <c r="C50" s="1844"/>
      <c r="D50" s="1832"/>
      <c r="E50" s="1849"/>
      <c r="F50" s="1786"/>
      <c r="G50" s="1850"/>
      <c r="H50" s="2531" t="s">
        <v>107</v>
      </c>
      <c r="I50" s="2531" t="s">
        <v>138</v>
      </c>
      <c r="J50" s="2503" t="s">
        <v>237</v>
      </c>
      <c r="K50" s="2187" t="s">
        <v>65</v>
      </c>
      <c r="L50" s="2110"/>
      <c r="M50" s="2110" t="s">
        <v>194</v>
      </c>
      <c r="N50" s="2506" t="str">
        <f>IF(Z50="","",INDEX(TERRITORY_MR_LIST,MATCH(Z50,TERRITORY_LIST_ID,0)))</f>
        <v>Территория 9</v>
      </c>
      <c r="O50" s="2187" t="s">
        <v>19</v>
      </c>
      <c r="P50" s="2110"/>
      <c r="Q50" s="2110" t="s">
        <v>194</v>
      </c>
      <c r="R50" s="2644" t="s">
        <v>28</v>
      </c>
      <c r="S50" s="2109" t="s">
        <v>19</v>
      </c>
      <c r="T50" s="1813"/>
      <c r="U50" s="1813" t="s">
        <v>194</v>
      </c>
      <c r="V50" s="2645" t="s">
        <v>28</v>
      </c>
      <c r="W50" s="1803"/>
      <c r="X50" s="1855"/>
      <c r="Y50" s="1269"/>
      <c r="Z50" s="1269" t="s">
        <v>139</v>
      </c>
      <c r="AA50" s="1269"/>
      <c r="AB50" s="1269"/>
      <c r="AC50" s="1976" t="s">
        <v>239</v>
      </c>
      <c r="AD50" s="1269" t="s">
        <v>275</v>
      </c>
      <c r="AE50" s="1269" t="s">
        <v>276</v>
      </c>
      <c r="AF50" s="1269" t="s">
        <v>277</v>
      </c>
      <c r="AG50" s="1269" t="s">
        <v>278</v>
      </c>
      <c r="AH50" s="1269" t="str">
        <f>IF($E$18=0,"",$E$18)</f>
        <v>Тарифы на тепловую энергию (мощность), поставляемую теплоснабжающими организациями потребителям, другим теплоснабжающим организациям</v>
      </c>
      <c r="AI50" s="1269" t="str">
        <f>IF($G$18=0,"",$G$18)</f>
        <v>Производство тепловой энергии. Некомбинированная выработка</v>
      </c>
      <c r="AJ50" s="1269" t="str">
        <f>IF($J$50=0,"",$J$50)</f>
        <v>Тариф на тепловую энергию</v>
      </c>
      <c r="AK50" s="1269" t="str">
        <f>IF($K$50="нет","без дифференциации",IF($N$50=0,"",$N$50))</f>
        <v>Территория 9</v>
      </c>
      <c r="AL50" s="1846" t="str">
        <f>IF($O$50="нет","без дифференциации",IF($R$50=0,"",$R$50))</f>
        <v>без дифференциации</v>
      </c>
      <c r="AM50" s="1846" t="str">
        <f>IF($S$50="нет","без дифференциации",IF($V$50=0,"",$V$50))</f>
        <v>без дифференциации</v>
      </c>
      <c r="AN50" s="1269" t="str">
        <f>$I$50</f>
        <v>9</v>
      </c>
      <c r="AO50" s="1269" t="str">
        <f>$I$50&amp;"."&amp;$M$50</f>
        <v>9.1</v>
      </c>
      <c r="AP50" s="1269" t="str">
        <f>$I$50&amp;"."&amp;$M$50&amp;"."&amp;$Q$50</f>
        <v>9.1.1</v>
      </c>
      <c r="AQ50" s="1269" t="str">
        <f>$I$50&amp;"."&amp;$M$50&amp;"."&amp;$Q$50&amp;"."&amp;$U$50</f>
        <v>9.1.1.1</v>
      </c>
      <c r="AR50" s="1855"/>
    </row>
    <row customHeight="1" ht="17.25">
      <c r="A51" s="1842"/>
      <c r="B51" s="1855"/>
      <c r="C51" s="1847"/>
      <c r="D51" s="1832"/>
      <c r="E51" s="1849"/>
      <c r="F51" s="1786"/>
      <c r="G51" s="1850"/>
      <c r="H51" s="2531"/>
      <c r="I51" s="2531"/>
      <c r="J51" s="2503"/>
      <c r="K51" s="2188"/>
      <c r="L51" s="2110"/>
      <c r="M51" s="2110"/>
      <c r="N51" s="2506"/>
      <c r="O51" s="2188"/>
      <c r="P51" s="2110"/>
      <c r="Q51" s="2110"/>
      <c r="R51" s="2644" t="s">
        <v>28</v>
      </c>
      <c r="S51" s="2109"/>
      <c r="T51" s="319"/>
      <c r="U51" s="320"/>
      <c r="V51" s="320" t="s">
        <v>244</v>
      </c>
      <c r="W51" s="321"/>
      <c r="X51" s="1855"/>
      <c r="Y51" s="1261"/>
      <c r="Z51" s="1261"/>
      <c r="AA51" s="1261"/>
      <c r="AB51" s="1261"/>
      <c r="AC51" s="1261"/>
      <c r="AD51" s="1261"/>
      <c r="AE51" s="1261"/>
      <c r="AF51" s="1261"/>
      <c r="AG51" s="1261"/>
      <c r="AH51" s="1261"/>
      <c r="AI51" s="1261"/>
      <c r="AJ51" s="1261"/>
      <c r="AK51" s="1261"/>
      <c r="AL51" s="1855"/>
      <c r="AM51" s="1855"/>
      <c r="AN51" s="1855"/>
      <c r="AO51" s="1855"/>
      <c r="AP51" s="1855"/>
      <c r="AQ51" s="1855"/>
      <c r="AR51" s="1855"/>
    </row>
    <row customHeight="1" ht="17.25">
      <c r="A52" s="1842"/>
      <c r="B52" s="1855"/>
      <c r="C52" s="1847"/>
      <c r="D52" s="1832"/>
      <c r="E52" s="1849"/>
      <c r="F52" s="1786"/>
      <c r="G52" s="1850"/>
      <c r="H52" s="2505"/>
      <c r="I52" s="2505"/>
      <c r="J52" s="2535"/>
      <c r="K52" s="2188"/>
      <c r="L52" s="2505"/>
      <c r="M52" s="2505"/>
      <c r="N52" s="2507"/>
      <c r="O52" s="2114"/>
      <c r="P52" s="319"/>
      <c r="Q52" s="320"/>
      <c r="R52" s="320" t="s">
        <v>245</v>
      </c>
      <c r="S52" s="1848"/>
      <c r="T52" s="1848"/>
      <c r="U52" s="1848"/>
      <c r="V52" s="1848"/>
      <c r="W52" s="321"/>
      <c r="X52" s="1855"/>
      <c r="Y52" s="1261"/>
      <c r="Z52" s="1261"/>
      <c r="AA52" s="1261"/>
      <c r="AB52" s="1261"/>
      <c r="AC52" s="1261"/>
      <c r="AD52" s="1261"/>
      <c r="AE52" s="1261"/>
      <c r="AF52" s="1261"/>
      <c r="AG52" s="1261"/>
      <c r="AH52" s="1261"/>
      <c r="AI52" s="1261"/>
      <c r="AJ52" s="1261"/>
      <c r="AK52" s="1261"/>
      <c r="AL52" s="1855"/>
      <c r="AM52" s="1855"/>
      <c r="AN52" s="1855"/>
      <c r="AO52" s="1855"/>
      <c r="AP52" s="1855"/>
      <c r="AQ52" s="1855"/>
      <c r="AR52" s="1855"/>
    </row>
    <row customHeight="1" ht="17.25">
      <c r="A53" s="1842"/>
      <c r="B53" s="1855"/>
      <c r="C53" s="1847"/>
      <c r="D53" s="1832"/>
      <c r="E53" s="1849"/>
      <c r="F53" s="1786"/>
      <c r="G53" s="1850"/>
      <c r="H53" s="2505"/>
      <c r="I53" s="2505"/>
      <c r="J53" s="2535"/>
      <c r="K53" s="2114"/>
      <c r="L53" s="319"/>
      <c r="M53" s="320"/>
      <c r="N53" s="320" t="s">
        <v>246</v>
      </c>
      <c r="O53" s="320"/>
      <c r="P53" s="320"/>
      <c r="Q53" s="320"/>
      <c r="R53" s="320"/>
      <c r="S53" s="1848"/>
      <c r="T53" s="1848"/>
      <c r="U53" s="1848"/>
      <c r="V53" s="1848"/>
      <c r="W53" s="321"/>
      <c r="X53" s="1855"/>
      <c r="Y53" s="1261"/>
      <c r="Z53" s="1261"/>
      <c r="AA53" s="1261"/>
      <c r="AB53" s="1261"/>
      <c r="AC53" s="1261"/>
      <c r="AD53" s="1261"/>
      <c r="AE53" s="1261"/>
      <c r="AF53" s="1261"/>
      <c r="AG53" s="1261"/>
      <c r="AH53" s="1261"/>
      <c r="AI53" s="1261"/>
      <c r="AJ53" s="1261"/>
      <c r="AK53" s="1261"/>
      <c r="AL53" s="1855"/>
      <c r="AM53" s="1855"/>
      <c r="AN53" s="1855"/>
      <c r="AO53" s="1855"/>
      <c r="AP53" s="1855"/>
      <c r="AQ53" s="1855"/>
      <c r="AR53" s="1855"/>
    </row>
    <row customHeight="1" ht="17.25">
      <c r="A54" s="1842"/>
      <c r="B54" s="1855"/>
      <c r="C54" s="1844"/>
      <c r="D54" s="1832"/>
      <c r="E54" s="1849"/>
      <c r="F54" s="1786"/>
      <c r="G54" s="1850"/>
      <c r="H54" s="2531" t="s">
        <v>107</v>
      </c>
      <c r="I54" s="2531" t="s">
        <v>143</v>
      </c>
      <c r="J54" s="2503" t="s">
        <v>237</v>
      </c>
      <c r="K54" s="2187" t="s">
        <v>65</v>
      </c>
      <c r="L54" s="2110"/>
      <c r="M54" s="2110" t="s">
        <v>194</v>
      </c>
      <c r="N54" s="2506" t="str">
        <f>IF(Z54="","",INDEX(TERRITORY_MR_LIST,MATCH(Z54,TERRITORY_LIST_ID,0)))</f>
        <v>Территория 10</v>
      </c>
      <c r="O54" s="2187" t="s">
        <v>19</v>
      </c>
      <c r="P54" s="2110"/>
      <c r="Q54" s="2110" t="s">
        <v>194</v>
      </c>
      <c r="R54" s="2644" t="s">
        <v>28</v>
      </c>
      <c r="S54" s="2109" t="s">
        <v>19</v>
      </c>
      <c r="T54" s="1813"/>
      <c r="U54" s="1813" t="s">
        <v>194</v>
      </c>
      <c r="V54" s="2645" t="s">
        <v>28</v>
      </c>
      <c r="W54" s="1803"/>
      <c r="X54" s="1855"/>
      <c r="Y54" s="1269"/>
      <c r="Z54" s="1269" t="s">
        <v>144</v>
      </c>
      <c r="AA54" s="1269"/>
      <c r="AB54" s="1269"/>
      <c r="AC54" s="1976" t="s">
        <v>239</v>
      </c>
      <c r="AD54" s="1269" t="s">
        <v>279</v>
      </c>
      <c r="AE54" s="1269" t="s">
        <v>280</v>
      </c>
      <c r="AF54" s="1269" t="s">
        <v>281</v>
      </c>
      <c r="AG54" s="1269" t="s">
        <v>282</v>
      </c>
      <c r="AH54" s="1269" t="str">
        <f>IF($E$18=0,"",$E$18)</f>
        <v>Тарифы на тепловую энергию (мощность), поставляемую теплоснабжающими организациями потребителям, другим теплоснабжающим организациям</v>
      </c>
      <c r="AI54" s="1269" t="str">
        <f>IF($G$18=0,"",$G$18)</f>
        <v>Производство тепловой энергии. Некомбинированная выработка</v>
      </c>
      <c r="AJ54" s="1269" t="str">
        <f>IF($J$54=0,"",$J$54)</f>
        <v>Тариф на тепловую энергию</v>
      </c>
      <c r="AK54" s="1269" t="str">
        <f>IF($K$54="нет","без дифференциации",IF($N$54=0,"",$N$54))</f>
        <v>Территория 10</v>
      </c>
      <c r="AL54" s="1846" t="str">
        <f>IF($O$54="нет","без дифференциации",IF($R$54=0,"",$R$54))</f>
        <v>без дифференциации</v>
      </c>
      <c r="AM54" s="1846" t="str">
        <f>IF($S$54="нет","без дифференциации",IF($V$54=0,"",$V$54))</f>
        <v>без дифференциации</v>
      </c>
      <c r="AN54" s="1269" t="str">
        <f>$I$54</f>
        <v>10</v>
      </c>
      <c r="AO54" s="1269" t="str">
        <f>$I$54&amp;"."&amp;$M$54</f>
        <v>10.1</v>
      </c>
      <c r="AP54" s="1269" t="str">
        <f>$I$54&amp;"."&amp;$M$54&amp;"."&amp;$Q$54</f>
        <v>10.1.1</v>
      </c>
      <c r="AQ54" s="1269" t="str">
        <f>$I$54&amp;"."&amp;$M$54&amp;"."&amp;$Q$54&amp;"."&amp;$U$54</f>
        <v>10.1.1.1</v>
      </c>
      <c r="AR54" s="1855"/>
    </row>
    <row customHeight="1" ht="17.25">
      <c r="A55" s="1842"/>
      <c r="B55" s="1855"/>
      <c r="C55" s="1847"/>
      <c r="D55" s="1832"/>
      <c r="E55" s="1849"/>
      <c r="F55" s="1786"/>
      <c r="G55" s="1850"/>
      <c r="H55" s="2531"/>
      <c r="I55" s="2531"/>
      <c r="J55" s="2503"/>
      <c r="K55" s="2188"/>
      <c r="L55" s="2110"/>
      <c r="M55" s="2110"/>
      <c r="N55" s="2506"/>
      <c r="O55" s="2188"/>
      <c r="P55" s="2110"/>
      <c r="Q55" s="2110"/>
      <c r="R55" s="2644" t="s">
        <v>28</v>
      </c>
      <c r="S55" s="2109"/>
      <c r="T55" s="319"/>
      <c r="U55" s="320"/>
      <c r="V55" s="320" t="s">
        <v>244</v>
      </c>
      <c r="W55" s="321"/>
      <c r="X55" s="1855"/>
      <c r="Y55" s="1261"/>
      <c r="Z55" s="1261"/>
      <c r="AA55" s="1261"/>
      <c r="AB55" s="1261"/>
      <c r="AC55" s="1261"/>
      <c r="AD55" s="1261"/>
      <c r="AE55" s="1261"/>
      <c r="AF55" s="1261"/>
      <c r="AG55" s="1261"/>
      <c r="AH55" s="1261"/>
      <c r="AI55" s="1261"/>
      <c r="AJ55" s="1261"/>
      <c r="AK55" s="1261"/>
      <c r="AL55" s="1855"/>
      <c r="AM55" s="1855"/>
      <c r="AN55" s="1855"/>
      <c r="AO55" s="1855"/>
      <c r="AP55" s="1855"/>
      <c r="AQ55" s="1855"/>
      <c r="AR55" s="1855"/>
    </row>
    <row customHeight="1" ht="17.25">
      <c r="A56" s="1842"/>
      <c r="B56" s="1855"/>
      <c r="C56" s="1847"/>
      <c r="D56" s="1832"/>
      <c r="E56" s="1849"/>
      <c r="F56" s="1786"/>
      <c r="G56" s="1850"/>
      <c r="H56" s="2505"/>
      <c r="I56" s="2505"/>
      <c r="J56" s="2535"/>
      <c r="K56" s="2188"/>
      <c r="L56" s="2505"/>
      <c r="M56" s="2505"/>
      <c r="N56" s="2507"/>
      <c r="O56" s="2114"/>
      <c r="P56" s="319"/>
      <c r="Q56" s="320"/>
      <c r="R56" s="320" t="s">
        <v>245</v>
      </c>
      <c r="S56" s="1848"/>
      <c r="T56" s="1848"/>
      <c r="U56" s="1848"/>
      <c r="V56" s="1848"/>
      <c r="W56" s="321"/>
      <c r="X56" s="1855"/>
      <c r="Y56" s="1261"/>
      <c r="Z56" s="1261"/>
      <c r="AA56" s="1261"/>
      <c r="AB56" s="1261"/>
      <c r="AC56" s="1261"/>
      <c r="AD56" s="1261"/>
      <c r="AE56" s="1261"/>
      <c r="AF56" s="1261"/>
      <c r="AG56" s="1261"/>
      <c r="AH56" s="1261"/>
      <c r="AI56" s="1261"/>
      <c r="AJ56" s="1261"/>
      <c r="AK56" s="1261"/>
      <c r="AL56" s="1855"/>
      <c r="AM56" s="1855"/>
      <c r="AN56" s="1855"/>
      <c r="AO56" s="1855"/>
      <c r="AP56" s="1855"/>
      <c r="AQ56" s="1855"/>
      <c r="AR56" s="1855"/>
    </row>
    <row customHeight="1" ht="17.25">
      <c r="A57" s="1842"/>
      <c r="B57" s="1855"/>
      <c r="C57" s="1847"/>
      <c r="D57" s="1832"/>
      <c r="E57" s="1849"/>
      <c r="F57" s="1786"/>
      <c r="G57" s="1850"/>
      <c r="H57" s="2505"/>
      <c r="I57" s="2505"/>
      <c r="J57" s="2535"/>
      <c r="K57" s="2114"/>
      <c r="L57" s="319"/>
      <c r="M57" s="320"/>
      <c r="N57" s="320" t="s">
        <v>246</v>
      </c>
      <c r="O57" s="320"/>
      <c r="P57" s="320"/>
      <c r="Q57" s="320"/>
      <c r="R57" s="320"/>
      <c r="S57" s="1848"/>
      <c r="T57" s="1848"/>
      <c r="U57" s="1848"/>
      <c r="V57" s="1848"/>
      <c r="W57" s="321"/>
      <c r="X57" s="1855"/>
      <c r="Y57" s="1261"/>
      <c r="Z57" s="1261"/>
      <c r="AA57" s="1261"/>
      <c r="AB57" s="1261"/>
      <c r="AC57" s="1261"/>
      <c r="AD57" s="1261"/>
      <c r="AE57" s="1261"/>
      <c r="AF57" s="1261"/>
      <c r="AG57" s="1261"/>
      <c r="AH57" s="1261"/>
      <c r="AI57" s="1261"/>
      <c r="AJ57" s="1261"/>
      <c r="AK57" s="1261"/>
      <c r="AL57" s="1855"/>
      <c r="AM57" s="1855"/>
      <c r="AN57" s="1855"/>
      <c r="AO57" s="1855"/>
      <c r="AP57" s="1855"/>
      <c r="AQ57" s="1855"/>
      <c r="AR57" s="1855"/>
    </row>
    <row customHeight="1" ht="17.25">
      <c r="A58" s="1842"/>
      <c r="B58" s="1855"/>
      <c r="C58" s="1844"/>
      <c r="D58" s="1832"/>
      <c r="E58" s="1849"/>
      <c r="F58" s="1786"/>
      <c r="G58" s="1850"/>
      <c r="H58" s="2531" t="s">
        <v>107</v>
      </c>
      <c r="I58" s="2531" t="s">
        <v>148</v>
      </c>
      <c r="J58" s="2503" t="s">
        <v>237</v>
      </c>
      <c r="K58" s="2187" t="s">
        <v>65</v>
      </c>
      <c r="L58" s="2110"/>
      <c r="M58" s="2110" t="s">
        <v>194</v>
      </c>
      <c r="N58" s="2506" t="str">
        <f>IF(Z58="","",INDEX(TERRITORY_MR_LIST,MATCH(Z58,TERRITORY_LIST_ID,0)))</f>
        <v>Территория 11</v>
      </c>
      <c r="O58" s="2187" t="s">
        <v>19</v>
      </c>
      <c r="P58" s="2110"/>
      <c r="Q58" s="2110" t="s">
        <v>194</v>
      </c>
      <c r="R58" s="2644" t="s">
        <v>28</v>
      </c>
      <c r="S58" s="2109" t="s">
        <v>19</v>
      </c>
      <c r="T58" s="1813"/>
      <c r="U58" s="1813" t="s">
        <v>194</v>
      </c>
      <c r="V58" s="2645" t="s">
        <v>28</v>
      </c>
      <c r="W58" s="1803"/>
      <c r="X58" s="1855"/>
      <c r="Y58" s="1269"/>
      <c r="Z58" s="1269" t="s">
        <v>149</v>
      </c>
      <c r="AA58" s="1269"/>
      <c r="AB58" s="1269"/>
      <c r="AC58" s="1976" t="s">
        <v>239</v>
      </c>
      <c r="AD58" s="1269" t="s">
        <v>283</v>
      </c>
      <c r="AE58" s="1269" t="s">
        <v>284</v>
      </c>
      <c r="AF58" s="1269" t="s">
        <v>285</v>
      </c>
      <c r="AG58" s="1269" t="s">
        <v>286</v>
      </c>
      <c r="AH5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58" s="1269" t="str">
        <f>IF($G$18=0,"",$G$18)</f>
        <v>Производство тепловой энергии. Некомбинированная выработка</v>
      </c>
      <c r="AJ58" s="1269" t="str">
        <f>IF($J$58=0,"",$J$58)</f>
        <v>Тариф на тепловую энергию</v>
      </c>
      <c r="AK58" s="1269" t="str">
        <f>IF($K$58="нет","без дифференциации",IF($N$58=0,"",$N$58))</f>
        <v>Территория 11</v>
      </c>
      <c r="AL58" s="1846" t="str">
        <f>IF($O$58="нет","без дифференциации",IF($R$58=0,"",$R$58))</f>
        <v>без дифференциации</v>
      </c>
      <c r="AM58" s="1846" t="str">
        <f>IF($S$58="нет","без дифференциации",IF($V$58=0,"",$V$58))</f>
        <v>без дифференциации</v>
      </c>
      <c r="AN58" s="1269" t="str">
        <f>$I$58</f>
        <v>11</v>
      </c>
      <c r="AO58" s="1269" t="str">
        <f>$I$58&amp;"."&amp;$M$58</f>
        <v>11.1</v>
      </c>
      <c r="AP58" s="1269" t="str">
        <f>$I$58&amp;"."&amp;$M$58&amp;"."&amp;$Q$58</f>
        <v>11.1.1</v>
      </c>
      <c r="AQ58" s="1269" t="str">
        <f>$I$58&amp;"."&amp;$M$58&amp;"."&amp;$Q$58&amp;"."&amp;$U$58</f>
        <v>11.1.1.1</v>
      </c>
      <c r="AR58" s="1855"/>
    </row>
    <row customHeight="1" ht="17.25">
      <c r="A59" s="1842"/>
      <c r="B59" s="1855"/>
      <c r="C59" s="1847"/>
      <c r="D59" s="1832"/>
      <c r="E59" s="1849"/>
      <c r="F59" s="1786"/>
      <c r="G59" s="1850"/>
      <c r="H59" s="2531"/>
      <c r="I59" s="2531"/>
      <c r="J59" s="2503"/>
      <c r="K59" s="2188"/>
      <c r="L59" s="2110"/>
      <c r="M59" s="2110"/>
      <c r="N59" s="2506"/>
      <c r="O59" s="2188"/>
      <c r="P59" s="2110"/>
      <c r="Q59" s="2110"/>
      <c r="R59" s="2644" t="s">
        <v>28</v>
      </c>
      <c r="S59" s="2109"/>
      <c r="T59" s="319"/>
      <c r="U59" s="320"/>
      <c r="V59" s="320" t="s">
        <v>244</v>
      </c>
      <c r="W59" s="321"/>
      <c r="X59" s="1855"/>
      <c r="Y59" s="1261"/>
      <c r="Z59" s="1261"/>
      <c r="AA59" s="1261"/>
      <c r="AB59" s="1261"/>
      <c r="AC59" s="1261"/>
      <c r="AD59" s="1261"/>
      <c r="AE59" s="1261"/>
      <c r="AF59" s="1261"/>
      <c r="AG59" s="1261"/>
      <c r="AH59" s="1261"/>
      <c r="AI59" s="1261"/>
      <c r="AJ59" s="1261"/>
      <c r="AK59" s="1261"/>
      <c r="AL59" s="1855"/>
      <c r="AM59" s="1855"/>
      <c r="AN59" s="1855"/>
      <c r="AO59" s="1855"/>
      <c r="AP59" s="1855"/>
      <c r="AQ59" s="1855"/>
      <c r="AR59" s="1855"/>
    </row>
    <row customHeight="1" ht="17.25">
      <c r="A60" s="1842"/>
      <c r="B60" s="1855"/>
      <c r="C60" s="1847"/>
      <c r="D60" s="1832"/>
      <c r="E60" s="1849"/>
      <c r="F60" s="1786"/>
      <c r="G60" s="1850"/>
      <c r="H60" s="2505"/>
      <c r="I60" s="2505"/>
      <c r="J60" s="2535"/>
      <c r="K60" s="2188"/>
      <c r="L60" s="2505"/>
      <c r="M60" s="2505"/>
      <c r="N60" s="2507"/>
      <c r="O60" s="2114"/>
      <c r="P60" s="319"/>
      <c r="Q60" s="320"/>
      <c r="R60" s="320" t="s">
        <v>245</v>
      </c>
      <c r="S60" s="1848"/>
      <c r="T60" s="1848"/>
      <c r="U60" s="1848"/>
      <c r="V60" s="1848"/>
      <c r="W60" s="321"/>
      <c r="X60" s="1855"/>
      <c r="Y60" s="1261"/>
      <c r="Z60" s="1261"/>
      <c r="AA60" s="1261"/>
      <c r="AB60" s="1261"/>
      <c r="AC60" s="1261"/>
      <c r="AD60" s="1261"/>
      <c r="AE60" s="1261"/>
      <c r="AF60" s="1261"/>
      <c r="AG60" s="1261"/>
      <c r="AH60" s="1261"/>
      <c r="AI60" s="1261"/>
      <c r="AJ60" s="1261"/>
      <c r="AK60" s="1261"/>
      <c r="AL60" s="1855"/>
      <c r="AM60" s="1855"/>
      <c r="AN60" s="1855"/>
      <c r="AO60" s="1855"/>
      <c r="AP60" s="1855"/>
      <c r="AQ60" s="1855"/>
      <c r="AR60" s="1855"/>
    </row>
    <row customHeight="1" ht="17.25">
      <c r="A61" s="1842"/>
      <c r="B61" s="1855"/>
      <c r="C61" s="1847"/>
      <c r="D61" s="1832"/>
      <c r="E61" s="1849"/>
      <c r="F61" s="1786"/>
      <c r="G61" s="1850"/>
      <c r="H61" s="2505"/>
      <c r="I61" s="2505"/>
      <c r="J61" s="2535"/>
      <c r="K61" s="2114"/>
      <c r="L61" s="319"/>
      <c r="M61" s="320"/>
      <c r="N61" s="320" t="s">
        <v>246</v>
      </c>
      <c r="O61" s="320"/>
      <c r="P61" s="320"/>
      <c r="Q61" s="320"/>
      <c r="R61" s="320"/>
      <c r="S61" s="1848"/>
      <c r="T61" s="1848"/>
      <c r="U61" s="1848"/>
      <c r="V61" s="1848"/>
      <c r="W61" s="321"/>
      <c r="X61" s="1855"/>
      <c r="Y61" s="1261"/>
      <c r="Z61" s="1261"/>
      <c r="AA61" s="1261"/>
      <c r="AB61" s="1261"/>
      <c r="AC61" s="1261"/>
      <c r="AD61" s="1261"/>
      <c r="AE61" s="1261"/>
      <c r="AF61" s="1261"/>
      <c r="AG61" s="1261"/>
      <c r="AH61" s="1261"/>
      <c r="AI61" s="1261"/>
      <c r="AJ61" s="1261"/>
      <c r="AK61" s="1261"/>
      <c r="AL61" s="1855"/>
      <c r="AM61" s="1855"/>
      <c r="AN61" s="1855"/>
      <c r="AO61" s="1855"/>
      <c r="AP61" s="1855"/>
      <c r="AQ61" s="1855"/>
      <c r="AR61" s="1855"/>
    </row>
    <row customHeight="1" ht="17.25">
      <c r="A62" s="1842"/>
      <c r="B62" s="1855"/>
      <c r="C62" s="1844"/>
      <c r="D62" s="1832"/>
      <c r="E62" s="1849"/>
      <c r="F62" s="1786"/>
      <c r="G62" s="1850"/>
      <c r="H62" s="2531" t="s">
        <v>107</v>
      </c>
      <c r="I62" s="2531" t="s">
        <v>153</v>
      </c>
      <c r="J62" s="2503" t="s">
        <v>237</v>
      </c>
      <c r="K62" s="2187" t="s">
        <v>65</v>
      </c>
      <c r="L62" s="2110"/>
      <c r="M62" s="2110" t="s">
        <v>194</v>
      </c>
      <c r="N62" s="2506" t="str">
        <f>IF(Z62="","",INDEX(TERRITORY_MR_LIST,MATCH(Z62,TERRITORY_LIST_ID,0)))</f>
        <v>Территория 12</v>
      </c>
      <c r="O62" s="2187" t="s">
        <v>19</v>
      </c>
      <c r="P62" s="2110"/>
      <c r="Q62" s="2110" t="s">
        <v>194</v>
      </c>
      <c r="R62" s="2644" t="s">
        <v>28</v>
      </c>
      <c r="S62" s="2109" t="s">
        <v>19</v>
      </c>
      <c r="T62" s="1813"/>
      <c r="U62" s="1813" t="s">
        <v>194</v>
      </c>
      <c r="V62" s="2645" t="s">
        <v>28</v>
      </c>
      <c r="W62" s="1803"/>
      <c r="X62" s="1855"/>
      <c r="Y62" s="1269"/>
      <c r="Z62" s="1269" t="s">
        <v>154</v>
      </c>
      <c r="AA62" s="1269"/>
      <c r="AB62" s="1269"/>
      <c r="AC62" s="1976" t="s">
        <v>239</v>
      </c>
      <c r="AD62" s="1269" t="s">
        <v>287</v>
      </c>
      <c r="AE62" s="1269" t="s">
        <v>288</v>
      </c>
      <c r="AF62" s="1269" t="s">
        <v>289</v>
      </c>
      <c r="AG62" s="1269" t="s">
        <v>290</v>
      </c>
      <c r="AH62" s="1269" t="str">
        <f>IF($E$18=0,"",$E$18)</f>
        <v>Тарифы на тепловую энергию (мощность), поставляемую теплоснабжающими организациями потребителям, другим теплоснабжающим организациям</v>
      </c>
      <c r="AI62" s="1269" t="str">
        <f>IF($G$18=0,"",$G$18)</f>
        <v>Производство тепловой энергии. Некомбинированная выработка</v>
      </c>
      <c r="AJ62" s="1269" t="str">
        <f>IF($J$62=0,"",$J$62)</f>
        <v>Тариф на тепловую энергию</v>
      </c>
      <c r="AK62" s="1269" t="str">
        <f>IF($K$62="нет","без дифференциации",IF($N$62=0,"",$N$62))</f>
        <v>Территория 12</v>
      </c>
      <c r="AL62" s="1846" t="str">
        <f>IF($O$62="нет","без дифференциации",IF($R$62=0,"",$R$62))</f>
        <v>без дифференциации</v>
      </c>
      <c r="AM62" s="1846" t="str">
        <f>IF($S$62="нет","без дифференциации",IF($V$62=0,"",$V$62))</f>
        <v>без дифференциации</v>
      </c>
      <c r="AN62" s="1269" t="str">
        <f>$I$62</f>
        <v>12</v>
      </c>
      <c r="AO62" s="1269" t="str">
        <f>$I$62&amp;"."&amp;$M$62</f>
        <v>12.1</v>
      </c>
      <c r="AP62" s="1269" t="str">
        <f>$I$62&amp;"."&amp;$M$62&amp;"."&amp;$Q$62</f>
        <v>12.1.1</v>
      </c>
      <c r="AQ62" s="1269" t="str">
        <f>$I$62&amp;"."&amp;$M$62&amp;"."&amp;$Q$62&amp;"."&amp;$U$62</f>
        <v>12.1.1.1</v>
      </c>
      <c r="AR62" s="1855"/>
    </row>
    <row customHeight="1" ht="17.25">
      <c r="A63" s="1842"/>
      <c r="B63" s="1855"/>
      <c r="C63" s="1847"/>
      <c r="D63" s="1832"/>
      <c r="E63" s="1849"/>
      <c r="F63" s="1786"/>
      <c r="G63" s="1850"/>
      <c r="H63" s="2531"/>
      <c r="I63" s="2531"/>
      <c r="J63" s="2503"/>
      <c r="K63" s="2188"/>
      <c r="L63" s="2110"/>
      <c r="M63" s="2110"/>
      <c r="N63" s="2506"/>
      <c r="O63" s="2188"/>
      <c r="P63" s="2110"/>
      <c r="Q63" s="2110"/>
      <c r="R63" s="2644" t="s">
        <v>28</v>
      </c>
      <c r="S63" s="2109"/>
      <c r="T63" s="319"/>
      <c r="U63" s="320"/>
      <c r="V63" s="320" t="s">
        <v>244</v>
      </c>
      <c r="W63" s="321"/>
      <c r="X63" s="1855"/>
      <c r="Y63" s="1261"/>
      <c r="Z63" s="1261"/>
      <c r="AA63" s="1261"/>
      <c r="AB63" s="1261"/>
      <c r="AC63" s="1261"/>
      <c r="AD63" s="1261"/>
      <c r="AE63" s="1261"/>
      <c r="AF63" s="1261"/>
      <c r="AG63" s="1261"/>
      <c r="AH63" s="1261"/>
      <c r="AI63" s="1261"/>
      <c r="AJ63" s="1261"/>
      <c r="AK63" s="1261"/>
      <c r="AL63" s="1855"/>
      <c r="AM63" s="1855"/>
      <c r="AN63" s="1855"/>
      <c r="AO63" s="1855"/>
      <c r="AP63" s="1855"/>
      <c r="AQ63" s="1855"/>
      <c r="AR63" s="1855"/>
    </row>
    <row customHeight="1" ht="17.25">
      <c r="A64" s="1842"/>
      <c r="B64" s="1855"/>
      <c r="C64" s="1847"/>
      <c r="D64" s="1832"/>
      <c r="E64" s="1849"/>
      <c r="F64" s="1786"/>
      <c r="G64" s="1850"/>
      <c r="H64" s="2505"/>
      <c r="I64" s="2505"/>
      <c r="J64" s="2535"/>
      <c r="K64" s="2188"/>
      <c r="L64" s="2505"/>
      <c r="M64" s="2505"/>
      <c r="N64" s="2507"/>
      <c r="O64" s="2114"/>
      <c r="P64" s="319"/>
      <c r="Q64" s="320"/>
      <c r="R64" s="320" t="s">
        <v>245</v>
      </c>
      <c r="S64" s="1848"/>
      <c r="T64" s="1848"/>
      <c r="U64" s="1848"/>
      <c r="V64" s="1848"/>
      <c r="W64" s="321"/>
      <c r="X64" s="1855"/>
      <c r="Y64" s="1261"/>
      <c r="Z64" s="1261"/>
      <c r="AA64" s="1261"/>
      <c r="AB64" s="1261"/>
      <c r="AC64" s="1261"/>
      <c r="AD64" s="1261"/>
      <c r="AE64" s="1261"/>
      <c r="AF64" s="1261"/>
      <c r="AG64" s="1261"/>
      <c r="AH64" s="1261"/>
      <c r="AI64" s="1261"/>
      <c r="AJ64" s="1261"/>
      <c r="AK64" s="1261"/>
      <c r="AL64" s="1855"/>
      <c r="AM64" s="1855"/>
      <c r="AN64" s="1855"/>
      <c r="AO64" s="1855"/>
      <c r="AP64" s="1855"/>
      <c r="AQ64" s="1855"/>
      <c r="AR64" s="1855"/>
    </row>
    <row customHeight="1" ht="17.25">
      <c r="A65" s="1842"/>
      <c r="B65" s="1855"/>
      <c r="C65" s="1847"/>
      <c r="D65" s="1832"/>
      <c r="E65" s="1849"/>
      <c r="F65" s="1786"/>
      <c r="G65" s="1850"/>
      <c r="H65" s="2505"/>
      <c r="I65" s="2505"/>
      <c r="J65" s="2535"/>
      <c r="K65" s="2114"/>
      <c r="L65" s="319"/>
      <c r="M65" s="320"/>
      <c r="N65" s="320" t="s">
        <v>246</v>
      </c>
      <c r="O65" s="320"/>
      <c r="P65" s="320"/>
      <c r="Q65" s="320"/>
      <c r="R65" s="320"/>
      <c r="S65" s="1848"/>
      <c r="T65" s="1848"/>
      <c r="U65" s="1848"/>
      <c r="V65" s="1848"/>
      <c r="W65" s="321"/>
      <c r="X65" s="1855"/>
      <c r="Y65" s="1261"/>
      <c r="Z65" s="1261"/>
      <c r="AA65" s="1261"/>
      <c r="AB65" s="1261"/>
      <c r="AC65" s="1261"/>
      <c r="AD65" s="1261"/>
      <c r="AE65" s="1261"/>
      <c r="AF65" s="1261"/>
      <c r="AG65" s="1261"/>
      <c r="AH65" s="1261"/>
      <c r="AI65" s="1261"/>
      <c r="AJ65" s="1261"/>
      <c r="AK65" s="1261"/>
      <c r="AL65" s="1855"/>
      <c r="AM65" s="1855"/>
      <c r="AN65" s="1855"/>
      <c r="AO65" s="1855"/>
      <c r="AP65" s="1855"/>
      <c r="AQ65" s="1855"/>
      <c r="AR65" s="1855"/>
    </row>
    <row customHeight="1" ht="17.25">
      <c r="A66" s="1842"/>
      <c r="B66" s="1855"/>
      <c r="C66" s="1844"/>
      <c r="D66" s="1832"/>
      <c r="E66" s="1849"/>
      <c r="F66" s="1786"/>
      <c r="G66" s="1850"/>
      <c r="H66" s="2531" t="s">
        <v>107</v>
      </c>
      <c r="I66" s="2531" t="s">
        <v>158</v>
      </c>
      <c r="J66" s="2503" t="s">
        <v>237</v>
      </c>
      <c r="K66" s="2187" t="s">
        <v>65</v>
      </c>
      <c r="L66" s="2110"/>
      <c r="M66" s="2110" t="s">
        <v>194</v>
      </c>
      <c r="N66" s="2506" t="str">
        <f>IF(Z66="","",INDEX(TERRITORY_MR_LIST,MATCH(Z66,TERRITORY_LIST_ID,0)))</f>
        <v>Территория 13</v>
      </c>
      <c r="O66" s="2187" t="s">
        <v>19</v>
      </c>
      <c r="P66" s="2110"/>
      <c r="Q66" s="2110" t="s">
        <v>194</v>
      </c>
      <c r="R66" s="2644" t="s">
        <v>28</v>
      </c>
      <c r="S66" s="2109" t="s">
        <v>19</v>
      </c>
      <c r="T66" s="1813"/>
      <c r="U66" s="1813" t="s">
        <v>194</v>
      </c>
      <c r="V66" s="2645" t="s">
        <v>28</v>
      </c>
      <c r="W66" s="1803"/>
      <c r="X66" s="1855"/>
      <c r="Y66" s="1269"/>
      <c r="Z66" s="1269" t="s">
        <v>159</v>
      </c>
      <c r="AA66" s="1269"/>
      <c r="AB66" s="1269"/>
      <c r="AC66" s="1976" t="s">
        <v>239</v>
      </c>
      <c r="AD66" s="1269" t="s">
        <v>291</v>
      </c>
      <c r="AE66" s="1269" t="s">
        <v>292</v>
      </c>
      <c r="AF66" s="1269" t="s">
        <v>293</v>
      </c>
      <c r="AG66" s="1269" t="s">
        <v>294</v>
      </c>
      <c r="AH66" s="1269" t="str">
        <f>IF($E$18=0,"",$E$18)</f>
        <v>Тарифы на тепловую энергию (мощность), поставляемую теплоснабжающими организациями потребителям, другим теплоснабжающим организациям</v>
      </c>
      <c r="AI66" s="1269" t="str">
        <f>IF($G$18=0,"",$G$18)</f>
        <v>Производство тепловой энергии. Некомбинированная выработка</v>
      </c>
      <c r="AJ66" s="1269" t="str">
        <f>IF($J$66=0,"",$J$66)</f>
        <v>Тариф на тепловую энергию</v>
      </c>
      <c r="AK66" s="1269" t="str">
        <f>IF($K$66="нет","без дифференциации",IF($N$66=0,"",$N$66))</f>
        <v>Территория 13</v>
      </c>
      <c r="AL66" s="1846" t="str">
        <f>IF($O$66="нет","без дифференциации",IF($R$66=0,"",$R$66))</f>
        <v>без дифференциации</v>
      </c>
      <c r="AM66" s="1846" t="str">
        <f>IF($S$66="нет","без дифференциации",IF($V$66=0,"",$V$66))</f>
        <v>без дифференциации</v>
      </c>
      <c r="AN66" s="1269" t="str">
        <f>$I$66</f>
        <v>13</v>
      </c>
      <c r="AO66" s="1269" t="str">
        <f>$I$66&amp;"."&amp;$M$66</f>
        <v>13.1</v>
      </c>
      <c r="AP66" s="1269" t="str">
        <f>$I$66&amp;"."&amp;$M$66&amp;"."&amp;$Q$66</f>
        <v>13.1.1</v>
      </c>
      <c r="AQ66" s="1269" t="str">
        <f>$I$66&amp;"."&amp;$M$66&amp;"."&amp;$Q$66&amp;"."&amp;$U$66</f>
        <v>13.1.1.1</v>
      </c>
      <c r="AR66" s="1855"/>
    </row>
    <row customHeight="1" ht="17.25">
      <c r="A67" s="1842"/>
      <c r="B67" s="1855"/>
      <c r="C67" s="1847"/>
      <c r="D67" s="1832"/>
      <c r="E67" s="1849"/>
      <c r="F67" s="1786"/>
      <c r="G67" s="1850"/>
      <c r="H67" s="2531"/>
      <c r="I67" s="2531"/>
      <c r="J67" s="2503"/>
      <c r="K67" s="2188"/>
      <c r="L67" s="2110"/>
      <c r="M67" s="2110"/>
      <c r="N67" s="2506"/>
      <c r="O67" s="2188"/>
      <c r="P67" s="2110"/>
      <c r="Q67" s="2110"/>
      <c r="R67" s="2644" t="s">
        <v>28</v>
      </c>
      <c r="S67" s="2109"/>
      <c r="T67" s="319"/>
      <c r="U67" s="320"/>
      <c r="V67" s="320" t="s">
        <v>244</v>
      </c>
      <c r="W67" s="321"/>
      <c r="X67" s="1855"/>
      <c r="Y67" s="1261"/>
      <c r="Z67" s="1261"/>
      <c r="AA67" s="1261"/>
      <c r="AB67" s="1261"/>
      <c r="AC67" s="1261"/>
      <c r="AD67" s="1261"/>
      <c r="AE67" s="1261"/>
      <c r="AF67" s="1261"/>
      <c r="AG67" s="1261"/>
      <c r="AH67" s="1261"/>
      <c r="AI67" s="1261"/>
      <c r="AJ67" s="1261"/>
      <c r="AK67" s="1261"/>
      <c r="AL67" s="1855"/>
      <c r="AM67" s="1855"/>
      <c r="AN67" s="1855"/>
      <c r="AO67" s="1855"/>
      <c r="AP67" s="1855"/>
      <c r="AQ67" s="1855"/>
      <c r="AR67" s="1855"/>
    </row>
    <row customHeight="1" ht="17.25">
      <c r="A68" s="1842"/>
      <c r="B68" s="1855"/>
      <c r="C68" s="1847"/>
      <c r="D68" s="1832"/>
      <c r="E68" s="1849"/>
      <c r="F68" s="1786"/>
      <c r="G68" s="1850"/>
      <c r="H68" s="2505"/>
      <c r="I68" s="2505"/>
      <c r="J68" s="2535"/>
      <c r="K68" s="2188"/>
      <c r="L68" s="2505"/>
      <c r="M68" s="2505"/>
      <c r="N68" s="2507"/>
      <c r="O68" s="2114"/>
      <c r="P68" s="319"/>
      <c r="Q68" s="320"/>
      <c r="R68" s="320" t="s">
        <v>245</v>
      </c>
      <c r="S68" s="1848"/>
      <c r="T68" s="1848"/>
      <c r="U68" s="1848"/>
      <c r="V68" s="1848"/>
      <c r="W68" s="321"/>
      <c r="X68" s="1855"/>
      <c r="Y68" s="1261"/>
      <c r="Z68" s="1261"/>
      <c r="AA68" s="1261"/>
      <c r="AB68" s="1261"/>
      <c r="AC68" s="1261"/>
      <c r="AD68" s="1261"/>
      <c r="AE68" s="1261"/>
      <c r="AF68" s="1261"/>
      <c r="AG68" s="1261"/>
      <c r="AH68" s="1261"/>
      <c r="AI68" s="1261"/>
      <c r="AJ68" s="1261"/>
      <c r="AK68" s="1261"/>
      <c r="AL68" s="1855"/>
      <c r="AM68" s="1855"/>
      <c r="AN68" s="1855"/>
      <c r="AO68" s="1855"/>
      <c r="AP68" s="1855"/>
      <c r="AQ68" s="1855"/>
      <c r="AR68" s="1855"/>
    </row>
    <row customHeight="1" ht="17.25">
      <c r="A69" s="1842"/>
      <c r="B69" s="1855"/>
      <c r="C69" s="1847"/>
      <c r="D69" s="1832"/>
      <c r="E69" s="1849"/>
      <c r="F69" s="1786"/>
      <c r="G69" s="1850"/>
      <c r="H69" s="2505"/>
      <c r="I69" s="2505"/>
      <c r="J69" s="2535"/>
      <c r="K69" s="2114"/>
      <c r="L69" s="319"/>
      <c r="M69" s="320"/>
      <c r="N69" s="320" t="s">
        <v>246</v>
      </c>
      <c r="O69" s="320"/>
      <c r="P69" s="320"/>
      <c r="Q69" s="320"/>
      <c r="R69" s="320"/>
      <c r="S69" s="1848"/>
      <c r="T69" s="1848"/>
      <c r="U69" s="1848"/>
      <c r="V69" s="1848"/>
      <c r="W69" s="321"/>
      <c r="X69" s="1855"/>
      <c r="Y69" s="1261"/>
      <c r="Z69" s="1261"/>
      <c r="AA69" s="1261"/>
      <c r="AB69" s="1261"/>
      <c r="AC69" s="1261"/>
      <c r="AD69" s="1261"/>
      <c r="AE69" s="1261"/>
      <c r="AF69" s="1261"/>
      <c r="AG69" s="1261"/>
      <c r="AH69" s="1261"/>
      <c r="AI69" s="1261"/>
      <c r="AJ69" s="1261"/>
      <c r="AK69" s="1261"/>
      <c r="AL69" s="1855"/>
      <c r="AM69" s="1855"/>
      <c r="AN69" s="1855"/>
      <c r="AO69" s="1855"/>
      <c r="AP69" s="1855"/>
      <c r="AQ69" s="1855"/>
      <c r="AR69" s="1855"/>
    </row>
    <row customHeight="1" ht="17.25">
      <c r="A70" s="1842"/>
      <c r="B70" s="1855"/>
      <c r="C70" s="1844"/>
      <c r="D70" s="1832"/>
      <c r="E70" s="1849"/>
      <c r="F70" s="1786"/>
      <c r="G70" s="1850"/>
      <c r="H70" s="2531" t="s">
        <v>107</v>
      </c>
      <c r="I70" s="2531" t="s">
        <v>163</v>
      </c>
      <c r="J70" s="2503" t="s">
        <v>237</v>
      </c>
      <c r="K70" s="2187" t="s">
        <v>65</v>
      </c>
      <c r="L70" s="2110"/>
      <c r="M70" s="2110" t="s">
        <v>194</v>
      </c>
      <c r="N70" s="2506" t="str">
        <f>IF(Z70="","",INDEX(TERRITORY_MR_LIST,MATCH(Z70,TERRITORY_LIST_ID,0)))</f>
        <v>Территория 14</v>
      </c>
      <c r="O70" s="2187" t="s">
        <v>19</v>
      </c>
      <c r="P70" s="2110"/>
      <c r="Q70" s="2110" t="s">
        <v>194</v>
      </c>
      <c r="R70" s="2644" t="s">
        <v>28</v>
      </c>
      <c r="S70" s="2109" t="s">
        <v>19</v>
      </c>
      <c r="T70" s="1813"/>
      <c r="U70" s="1813" t="s">
        <v>194</v>
      </c>
      <c r="V70" s="2645" t="s">
        <v>28</v>
      </c>
      <c r="W70" s="1803"/>
      <c r="X70" s="1855"/>
      <c r="Y70" s="1269"/>
      <c r="Z70" s="1269" t="s">
        <v>164</v>
      </c>
      <c r="AA70" s="1269"/>
      <c r="AB70" s="1269"/>
      <c r="AC70" s="1976" t="s">
        <v>239</v>
      </c>
      <c r="AD70" s="1269" t="s">
        <v>295</v>
      </c>
      <c r="AE70" s="1269" t="s">
        <v>296</v>
      </c>
      <c r="AF70" s="1269" t="s">
        <v>297</v>
      </c>
      <c r="AG70" s="1269" t="s">
        <v>298</v>
      </c>
      <c r="AH70" s="1269" t="str">
        <f>IF($E$18=0,"",$E$18)</f>
        <v>Тарифы на тепловую энергию (мощность), поставляемую теплоснабжающими организациями потребителям, другим теплоснабжающим организациям</v>
      </c>
      <c r="AI70" s="1269" t="str">
        <f>IF($G$18=0,"",$G$18)</f>
        <v>Производство тепловой энергии. Некомбинированная выработка</v>
      </c>
      <c r="AJ70" s="1269" t="str">
        <f>IF($J$70=0,"",$J$70)</f>
        <v>Тариф на тепловую энергию</v>
      </c>
      <c r="AK70" s="1269" t="str">
        <f>IF($K$70="нет","без дифференциации",IF($N$70=0,"",$N$70))</f>
        <v>Территория 14</v>
      </c>
      <c r="AL70" s="1846" t="str">
        <f>IF($O$70="нет","без дифференциации",IF($R$70=0,"",$R$70))</f>
        <v>без дифференциации</v>
      </c>
      <c r="AM70" s="1846" t="str">
        <f>IF($S$70="нет","без дифференциации",IF($V$70=0,"",$V$70))</f>
        <v>без дифференциации</v>
      </c>
      <c r="AN70" s="1269" t="str">
        <f>$I$70</f>
        <v>14</v>
      </c>
      <c r="AO70" s="1269" t="str">
        <f>$I$70&amp;"."&amp;$M$70</f>
        <v>14.1</v>
      </c>
      <c r="AP70" s="1269" t="str">
        <f>$I$70&amp;"."&amp;$M$70&amp;"."&amp;$Q$70</f>
        <v>14.1.1</v>
      </c>
      <c r="AQ70" s="1269" t="str">
        <f>$I$70&amp;"."&amp;$M$70&amp;"."&amp;$Q$70&amp;"."&amp;$U$70</f>
        <v>14.1.1.1</v>
      </c>
      <c r="AR70" s="1855"/>
    </row>
    <row customHeight="1" ht="17.25">
      <c r="A71" s="1842"/>
      <c r="B71" s="1855"/>
      <c r="C71" s="1847"/>
      <c r="D71" s="1832"/>
      <c r="E71" s="1849"/>
      <c r="F71" s="1786"/>
      <c r="G71" s="1850"/>
      <c r="H71" s="2531"/>
      <c r="I71" s="2531"/>
      <c r="J71" s="2503"/>
      <c r="K71" s="2188"/>
      <c r="L71" s="2110"/>
      <c r="M71" s="2110"/>
      <c r="N71" s="2506"/>
      <c r="O71" s="2188"/>
      <c r="P71" s="2110"/>
      <c r="Q71" s="2110"/>
      <c r="R71" s="2644" t="s">
        <v>28</v>
      </c>
      <c r="S71" s="2109"/>
      <c r="T71" s="319"/>
      <c r="U71" s="320"/>
      <c r="V71" s="320" t="s">
        <v>244</v>
      </c>
      <c r="W71" s="321"/>
      <c r="X71" s="1855"/>
      <c r="Y71" s="1261"/>
      <c r="Z71" s="1261"/>
      <c r="AA71" s="1261"/>
      <c r="AB71" s="1261"/>
      <c r="AC71" s="1261"/>
      <c r="AD71" s="1261"/>
      <c r="AE71" s="1261"/>
      <c r="AF71" s="1261"/>
      <c r="AG71" s="1261"/>
      <c r="AH71" s="1261"/>
      <c r="AI71" s="1261"/>
      <c r="AJ71" s="1261"/>
      <c r="AK71" s="1261"/>
      <c r="AL71" s="1855"/>
      <c r="AM71" s="1855"/>
      <c r="AN71" s="1855"/>
      <c r="AO71" s="1855"/>
      <c r="AP71" s="1855"/>
      <c r="AQ71" s="1855"/>
      <c r="AR71" s="1855"/>
    </row>
    <row customHeight="1" ht="17.25">
      <c r="A72" s="1842"/>
      <c r="B72" s="1855"/>
      <c r="C72" s="1847"/>
      <c r="D72" s="1832"/>
      <c r="E72" s="1849"/>
      <c r="F72" s="1786"/>
      <c r="G72" s="1850"/>
      <c r="H72" s="2505"/>
      <c r="I72" s="2505"/>
      <c r="J72" s="2535"/>
      <c r="K72" s="2188"/>
      <c r="L72" s="2505"/>
      <c r="M72" s="2505"/>
      <c r="N72" s="2507"/>
      <c r="O72" s="2114"/>
      <c r="P72" s="319"/>
      <c r="Q72" s="320"/>
      <c r="R72" s="320" t="s">
        <v>245</v>
      </c>
      <c r="S72" s="1848"/>
      <c r="T72" s="1848"/>
      <c r="U72" s="1848"/>
      <c r="V72" s="1848"/>
      <c r="W72" s="321"/>
      <c r="X72" s="1855"/>
      <c r="Y72" s="1261"/>
      <c r="Z72" s="1261"/>
      <c r="AA72" s="1261"/>
      <c r="AB72" s="1261"/>
      <c r="AC72" s="1261"/>
      <c r="AD72" s="1261"/>
      <c r="AE72" s="1261"/>
      <c r="AF72" s="1261"/>
      <c r="AG72" s="1261"/>
      <c r="AH72" s="1261"/>
      <c r="AI72" s="1261"/>
      <c r="AJ72" s="1261"/>
      <c r="AK72" s="1261"/>
      <c r="AL72" s="1855"/>
      <c r="AM72" s="1855"/>
      <c r="AN72" s="1855"/>
      <c r="AO72" s="1855"/>
      <c r="AP72" s="1855"/>
      <c r="AQ72" s="1855"/>
      <c r="AR72" s="1855"/>
    </row>
    <row customHeight="1" ht="17.25">
      <c r="A73" s="1842"/>
      <c r="B73" s="1855"/>
      <c r="C73" s="1847"/>
      <c r="D73" s="1832"/>
      <c r="E73" s="1849"/>
      <c r="F73" s="1786"/>
      <c r="G73" s="1850"/>
      <c r="H73" s="2505"/>
      <c r="I73" s="2505"/>
      <c r="J73" s="2535"/>
      <c r="K73" s="2114"/>
      <c r="L73" s="319"/>
      <c r="M73" s="320"/>
      <c r="N73" s="320" t="s">
        <v>246</v>
      </c>
      <c r="O73" s="320"/>
      <c r="P73" s="320"/>
      <c r="Q73" s="320"/>
      <c r="R73" s="320"/>
      <c r="S73" s="1848"/>
      <c r="T73" s="1848"/>
      <c r="U73" s="1848"/>
      <c r="V73" s="1848"/>
      <c r="W73" s="321"/>
      <c r="X73" s="1855"/>
      <c r="Y73" s="1261"/>
      <c r="Z73" s="1261"/>
      <c r="AA73" s="1261"/>
      <c r="AB73" s="1261"/>
      <c r="AC73" s="1261"/>
      <c r="AD73" s="1261"/>
      <c r="AE73" s="1261"/>
      <c r="AF73" s="1261"/>
      <c r="AG73" s="1261"/>
      <c r="AH73" s="1261"/>
      <c r="AI73" s="1261"/>
      <c r="AJ73" s="1261"/>
      <c r="AK73" s="1261"/>
      <c r="AL73" s="1855"/>
      <c r="AM73" s="1855"/>
      <c r="AN73" s="1855"/>
      <c r="AO73" s="1855"/>
      <c r="AP73" s="1855"/>
      <c r="AQ73" s="1855"/>
      <c r="AR73" s="1855"/>
    </row>
    <row customHeight="1" ht="17.25">
      <c r="A74" s="1842"/>
      <c r="B74" s="1855"/>
      <c r="C74" s="1844"/>
      <c r="D74" s="1832"/>
      <c r="E74" s="1849"/>
      <c r="F74" s="1786"/>
      <c r="G74" s="1850"/>
      <c r="H74" s="2531" t="s">
        <v>107</v>
      </c>
      <c r="I74" s="2531" t="s">
        <v>168</v>
      </c>
      <c r="J74" s="2503" t="s">
        <v>237</v>
      </c>
      <c r="K74" s="2187" t="s">
        <v>65</v>
      </c>
      <c r="L74" s="2110"/>
      <c r="M74" s="2110" t="s">
        <v>194</v>
      </c>
      <c r="N74" s="2506" t="str">
        <f>IF(Z74="","",INDEX(TERRITORY_MR_LIST,MATCH(Z74,TERRITORY_LIST_ID,0)))</f>
        <v>Территория 15</v>
      </c>
      <c r="O74" s="2187" t="s">
        <v>19</v>
      </c>
      <c r="P74" s="2110"/>
      <c r="Q74" s="2110" t="s">
        <v>194</v>
      </c>
      <c r="R74" s="2644" t="s">
        <v>28</v>
      </c>
      <c r="S74" s="2109" t="s">
        <v>19</v>
      </c>
      <c r="T74" s="1813"/>
      <c r="U74" s="1813" t="s">
        <v>194</v>
      </c>
      <c r="V74" s="2645" t="s">
        <v>28</v>
      </c>
      <c r="W74" s="1803"/>
      <c r="X74" s="1855"/>
      <c r="Y74" s="1269"/>
      <c r="Z74" s="1269" t="s">
        <v>169</v>
      </c>
      <c r="AA74" s="1269"/>
      <c r="AB74" s="1269"/>
      <c r="AC74" s="1976" t="s">
        <v>239</v>
      </c>
      <c r="AD74" s="1269" t="s">
        <v>299</v>
      </c>
      <c r="AE74" s="1269" t="s">
        <v>300</v>
      </c>
      <c r="AF74" s="1269" t="s">
        <v>301</v>
      </c>
      <c r="AG74" s="1269" t="s">
        <v>302</v>
      </c>
      <c r="AH74" s="1269" t="str">
        <f>IF($E$18=0,"",$E$18)</f>
        <v>Тарифы на тепловую энергию (мощность), поставляемую теплоснабжающими организациями потребителям, другим теплоснабжающим организациям</v>
      </c>
      <c r="AI74" s="1269" t="str">
        <f>IF($G$18=0,"",$G$18)</f>
        <v>Производство тепловой энергии. Некомбинированная выработка</v>
      </c>
      <c r="AJ74" s="1269" t="str">
        <f>IF($J$74=0,"",$J$74)</f>
        <v>Тариф на тепловую энергию</v>
      </c>
      <c r="AK74" s="1269" t="str">
        <f>IF($K$74="нет","без дифференциации",IF($N$74=0,"",$N$74))</f>
        <v>Территория 15</v>
      </c>
      <c r="AL74" s="1846" t="str">
        <f>IF($O$74="нет","без дифференциации",IF($R$74=0,"",$R$74))</f>
        <v>без дифференциации</v>
      </c>
      <c r="AM74" s="1846" t="str">
        <f>IF($S$74="нет","без дифференциации",IF($V$74=0,"",$V$74))</f>
        <v>без дифференциации</v>
      </c>
      <c r="AN74" s="1269" t="str">
        <f>$I$74</f>
        <v>15</v>
      </c>
      <c r="AO74" s="1269" t="str">
        <f>$I$74&amp;"."&amp;$M$74</f>
        <v>15.1</v>
      </c>
      <c r="AP74" s="1269" t="str">
        <f>$I$74&amp;"."&amp;$M$74&amp;"."&amp;$Q$74</f>
        <v>15.1.1</v>
      </c>
      <c r="AQ74" s="1269" t="str">
        <f>$I$74&amp;"."&amp;$M$74&amp;"."&amp;$Q$74&amp;"."&amp;$U$74</f>
        <v>15.1.1.1</v>
      </c>
      <c r="AR74" s="1855"/>
    </row>
    <row customHeight="1" ht="17.25">
      <c r="A75" s="1842"/>
      <c r="B75" s="1855"/>
      <c r="C75" s="1847"/>
      <c r="D75" s="1832"/>
      <c r="E75" s="1849"/>
      <c r="F75" s="1786"/>
      <c r="G75" s="1850"/>
      <c r="H75" s="2531"/>
      <c r="I75" s="2531"/>
      <c r="J75" s="2503"/>
      <c r="K75" s="2188"/>
      <c r="L75" s="2110"/>
      <c r="M75" s="2110"/>
      <c r="N75" s="2506"/>
      <c r="O75" s="2188"/>
      <c r="P75" s="2110"/>
      <c r="Q75" s="2110"/>
      <c r="R75" s="2644" t="s">
        <v>28</v>
      </c>
      <c r="S75" s="2109"/>
      <c r="T75" s="319"/>
      <c r="U75" s="320"/>
      <c r="V75" s="320" t="s">
        <v>244</v>
      </c>
      <c r="W75" s="321"/>
      <c r="X75" s="1855"/>
      <c r="Y75" s="1261"/>
      <c r="Z75" s="1261"/>
      <c r="AA75" s="1261"/>
      <c r="AB75" s="1261"/>
      <c r="AC75" s="1261"/>
      <c r="AD75" s="1261"/>
      <c r="AE75" s="1261"/>
      <c r="AF75" s="1261"/>
      <c r="AG75" s="1261"/>
      <c r="AH75" s="1261"/>
      <c r="AI75" s="1261"/>
      <c r="AJ75" s="1261"/>
      <c r="AK75" s="1261"/>
      <c r="AL75" s="1855"/>
      <c r="AM75" s="1855"/>
      <c r="AN75" s="1855"/>
      <c r="AO75" s="1855"/>
      <c r="AP75" s="1855"/>
      <c r="AQ75" s="1855"/>
      <c r="AR75" s="1855"/>
    </row>
    <row customHeight="1" ht="17.25">
      <c r="A76" s="1842"/>
      <c r="B76" s="1855"/>
      <c r="C76" s="1847"/>
      <c r="D76" s="1832"/>
      <c r="E76" s="1849"/>
      <c r="F76" s="1786"/>
      <c r="G76" s="1850"/>
      <c r="H76" s="2505"/>
      <c r="I76" s="2505"/>
      <c r="J76" s="2535"/>
      <c r="K76" s="2188"/>
      <c r="L76" s="2505"/>
      <c r="M76" s="2505"/>
      <c r="N76" s="2507"/>
      <c r="O76" s="2114"/>
      <c r="P76" s="319"/>
      <c r="Q76" s="320"/>
      <c r="R76" s="320" t="s">
        <v>245</v>
      </c>
      <c r="S76" s="1848"/>
      <c r="T76" s="1848"/>
      <c r="U76" s="1848"/>
      <c r="V76" s="1848"/>
      <c r="W76" s="321"/>
      <c r="X76" s="1855"/>
      <c r="Y76" s="1261"/>
      <c r="Z76" s="1261"/>
      <c r="AA76" s="1261"/>
      <c r="AB76" s="1261"/>
      <c r="AC76" s="1261"/>
      <c r="AD76" s="1261"/>
      <c r="AE76" s="1261"/>
      <c r="AF76" s="1261"/>
      <c r="AG76" s="1261"/>
      <c r="AH76" s="1261"/>
      <c r="AI76" s="1261"/>
      <c r="AJ76" s="1261"/>
      <c r="AK76" s="1261"/>
      <c r="AL76" s="1855"/>
      <c r="AM76" s="1855"/>
      <c r="AN76" s="1855"/>
      <c r="AO76" s="1855"/>
      <c r="AP76" s="1855"/>
      <c r="AQ76" s="1855"/>
      <c r="AR76" s="1855"/>
    </row>
    <row customHeight="1" ht="17.25">
      <c r="A77" s="1842"/>
      <c r="B77" s="1855"/>
      <c r="C77" s="1847"/>
      <c r="D77" s="1832"/>
      <c r="E77" s="1849"/>
      <c r="F77" s="1786"/>
      <c r="G77" s="1850"/>
      <c r="H77" s="2505"/>
      <c r="I77" s="2505"/>
      <c r="J77" s="2535"/>
      <c r="K77" s="2114"/>
      <c r="L77" s="319"/>
      <c r="M77" s="320"/>
      <c r="N77" s="320" t="s">
        <v>246</v>
      </c>
      <c r="O77" s="320"/>
      <c r="P77" s="320"/>
      <c r="Q77" s="320"/>
      <c r="R77" s="320"/>
      <c r="S77" s="1848"/>
      <c r="T77" s="1848"/>
      <c r="U77" s="1848"/>
      <c r="V77" s="1848"/>
      <c r="W77" s="321"/>
      <c r="X77" s="1855"/>
      <c r="Y77" s="1261"/>
      <c r="Z77" s="1261"/>
      <c r="AA77" s="1261"/>
      <c r="AB77" s="1261"/>
      <c r="AC77" s="1261"/>
      <c r="AD77" s="1261"/>
      <c r="AE77" s="1261"/>
      <c r="AF77" s="1261"/>
      <c r="AG77" s="1261"/>
      <c r="AH77" s="1261"/>
      <c r="AI77" s="1261"/>
      <c r="AJ77" s="1261"/>
      <c r="AK77" s="1261"/>
      <c r="AL77" s="1855"/>
      <c r="AM77" s="1855"/>
      <c r="AN77" s="1855"/>
      <c r="AO77" s="1855"/>
      <c r="AP77" s="1855"/>
      <c r="AQ77" s="1855"/>
      <c r="AR77" s="1855"/>
    </row>
    <row customHeight="1" ht="17.25">
      <c r="A78" s="1842"/>
      <c r="B78" s="1855"/>
      <c r="C78" s="1844"/>
      <c r="D78" s="1832"/>
      <c r="E78" s="1849"/>
      <c r="F78" s="1786"/>
      <c r="G78" s="1850"/>
      <c r="H78" s="2531" t="s">
        <v>107</v>
      </c>
      <c r="I78" s="2531" t="s">
        <v>173</v>
      </c>
      <c r="J78" s="2503" t="s">
        <v>237</v>
      </c>
      <c r="K78" s="2187" t="s">
        <v>65</v>
      </c>
      <c r="L78" s="2110"/>
      <c r="M78" s="2110" t="s">
        <v>194</v>
      </c>
      <c r="N78" s="2506" t="str">
        <f>IF(Z78="","",INDEX(TERRITORY_MR_LIST,MATCH(Z78,TERRITORY_LIST_ID,0)))</f>
        <v>Территория 16</v>
      </c>
      <c r="O78" s="2187" t="s">
        <v>19</v>
      </c>
      <c r="P78" s="2110"/>
      <c r="Q78" s="2110" t="s">
        <v>194</v>
      </c>
      <c r="R78" s="2644" t="s">
        <v>28</v>
      </c>
      <c r="S78" s="2109" t="s">
        <v>19</v>
      </c>
      <c r="T78" s="1813"/>
      <c r="U78" s="1813" t="s">
        <v>194</v>
      </c>
      <c r="V78" s="2645" t="s">
        <v>28</v>
      </c>
      <c r="W78" s="1803"/>
      <c r="X78" s="1855"/>
      <c r="Y78" s="1269"/>
      <c r="Z78" s="1269" t="s">
        <v>174</v>
      </c>
      <c r="AA78" s="1269"/>
      <c r="AB78" s="1269"/>
      <c r="AC78" s="1976" t="s">
        <v>239</v>
      </c>
      <c r="AD78" s="1269" t="s">
        <v>303</v>
      </c>
      <c r="AE78" s="1269" t="s">
        <v>304</v>
      </c>
      <c r="AF78" s="1269" t="s">
        <v>305</v>
      </c>
      <c r="AG78" s="1269" t="s">
        <v>306</v>
      </c>
      <c r="AH7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78" s="1269" t="str">
        <f>IF($G$18=0,"",$G$18)</f>
        <v>Производство тепловой энергии. Некомбинированная выработка</v>
      </c>
      <c r="AJ78" s="1269" t="str">
        <f>IF($J$78=0,"",$J$78)</f>
        <v>Тариф на тепловую энергию</v>
      </c>
      <c r="AK78" s="1269" t="str">
        <f>IF($K$78="нет","без дифференциации",IF($N$78=0,"",$N$78))</f>
        <v>Территория 16</v>
      </c>
      <c r="AL78" s="1846" t="str">
        <f>IF($O$78="нет","без дифференциации",IF($R$78=0,"",$R$78))</f>
        <v>без дифференциации</v>
      </c>
      <c r="AM78" s="1846" t="str">
        <f>IF($S$78="нет","без дифференциации",IF($V$78=0,"",$V$78))</f>
        <v>без дифференциации</v>
      </c>
      <c r="AN78" s="1269" t="str">
        <f>$I$78</f>
        <v>16</v>
      </c>
      <c r="AO78" s="1269" t="str">
        <f>$I$78&amp;"."&amp;$M$78</f>
        <v>16.1</v>
      </c>
      <c r="AP78" s="1269" t="str">
        <f>$I$78&amp;"."&amp;$M$78&amp;"."&amp;$Q$78</f>
        <v>16.1.1</v>
      </c>
      <c r="AQ78" s="1269" t="str">
        <f>$I$78&amp;"."&amp;$M$78&amp;"."&amp;$Q$78&amp;"."&amp;$U$78</f>
        <v>16.1.1.1</v>
      </c>
      <c r="AR78" s="1855"/>
    </row>
    <row customHeight="1" ht="17.25">
      <c r="A79" s="1842"/>
      <c r="B79" s="1855"/>
      <c r="C79" s="1847"/>
      <c r="D79" s="1832"/>
      <c r="E79" s="1849"/>
      <c r="F79" s="1786"/>
      <c r="G79" s="1850"/>
      <c r="H79" s="2531"/>
      <c r="I79" s="2531"/>
      <c r="J79" s="2503"/>
      <c r="K79" s="2188"/>
      <c r="L79" s="2110"/>
      <c r="M79" s="2110"/>
      <c r="N79" s="2506"/>
      <c r="O79" s="2188"/>
      <c r="P79" s="2110"/>
      <c r="Q79" s="2110"/>
      <c r="R79" s="2644" t="s">
        <v>28</v>
      </c>
      <c r="S79" s="2109"/>
      <c r="T79" s="319"/>
      <c r="U79" s="320"/>
      <c r="V79" s="320" t="s">
        <v>244</v>
      </c>
      <c r="W79" s="321"/>
      <c r="X79" s="1855"/>
      <c r="Y79" s="1261"/>
      <c r="Z79" s="1261"/>
      <c r="AA79" s="1261"/>
      <c r="AB79" s="1261"/>
      <c r="AC79" s="1261"/>
      <c r="AD79" s="1261"/>
      <c r="AE79" s="1261"/>
      <c r="AF79" s="1261"/>
      <c r="AG79" s="1261"/>
      <c r="AH79" s="1261"/>
      <c r="AI79" s="1261"/>
      <c r="AJ79" s="1261"/>
      <c r="AK79" s="1261"/>
      <c r="AL79" s="1855"/>
      <c r="AM79" s="1855"/>
      <c r="AN79" s="1855"/>
      <c r="AO79" s="1855"/>
      <c r="AP79" s="1855"/>
      <c r="AQ79" s="1855"/>
      <c r="AR79" s="1855"/>
    </row>
    <row customHeight="1" ht="17.25">
      <c r="A80" s="1842"/>
      <c r="B80" s="1855"/>
      <c r="C80" s="1847"/>
      <c r="D80" s="1832"/>
      <c r="E80" s="1849"/>
      <c r="F80" s="1786"/>
      <c r="G80" s="1850"/>
      <c r="H80" s="2505"/>
      <c r="I80" s="2505"/>
      <c r="J80" s="2535"/>
      <c r="K80" s="2188"/>
      <c r="L80" s="2505"/>
      <c r="M80" s="2505"/>
      <c r="N80" s="2507"/>
      <c r="O80" s="2114"/>
      <c r="P80" s="319"/>
      <c r="Q80" s="320"/>
      <c r="R80" s="320" t="s">
        <v>245</v>
      </c>
      <c r="S80" s="1848"/>
      <c r="T80" s="1848"/>
      <c r="U80" s="1848"/>
      <c r="V80" s="1848"/>
      <c r="W80" s="321"/>
      <c r="X80" s="1855"/>
      <c r="Y80" s="1261"/>
      <c r="Z80" s="1261"/>
      <c r="AA80" s="1261"/>
      <c r="AB80" s="1261"/>
      <c r="AC80" s="1261"/>
      <c r="AD80" s="1261"/>
      <c r="AE80" s="1261"/>
      <c r="AF80" s="1261"/>
      <c r="AG80" s="1261"/>
      <c r="AH80" s="1261"/>
      <c r="AI80" s="1261"/>
      <c r="AJ80" s="1261"/>
      <c r="AK80" s="1261"/>
      <c r="AL80" s="1855"/>
      <c r="AM80" s="1855"/>
      <c r="AN80" s="1855"/>
      <c r="AO80" s="1855"/>
      <c r="AP80" s="1855"/>
      <c r="AQ80" s="1855"/>
      <c r="AR80" s="1855"/>
    </row>
    <row customHeight="1" ht="17.25">
      <c r="A81" s="1842"/>
      <c r="B81" s="1855"/>
      <c r="C81" s="1847"/>
      <c r="D81" s="1832"/>
      <c r="E81" s="1849"/>
      <c r="F81" s="1786"/>
      <c r="G81" s="1850"/>
      <c r="H81" s="2505"/>
      <c r="I81" s="2505"/>
      <c r="J81" s="2535"/>
      <c r="K81" s="2114"/>
      <c r="L81" s="319"/>
      <c r="M81" s="320"/>
      <c r="N81" s="320" t="s">
        <v>246</v>
      </c>
      <c r="O81" s="320"/>
      <c r="P81" s="320"/>
      <c r="Q81" s="320"/>
      <c r="R81" s="320"/>
      <c r="S81" s="1848"/>
      <c r="T81" s="1848"/>
      <c r="U81" s="1848"/>
      <c r="V81" s="1848"/>
      <c r="W81" s="321"/>
      <c r="X81" s="1855"/>
      <c r="Y81" s="1261"/>
      <c r="Z81" s="1261"/>
      <c r="AA81" s="1261"/>
      <c r="AB81" s="1261"/>
      <c r="AC81" s="1261"/>
      <c r="AD81" s="1261"/>
      <c r="AE81" s="1261"/>
      <c r="AF81" s="1261"/>
      <c r="AG81" s="1261"/>
      <c r="AH81" s="1261"/>
      <c r="AI81" s="1261"/>
      <c r="AJ81" s="1261"/>
      <c r="AK81" s="1261"/>
      <c r="AL81" s="1855"/>
      <c r="AM81" s="1855"/>
      <c r="AN81" s="1855"/>
      <c r="AO81" s="1855"/>
      <c r="AP81" s="1855"/>
      <c r="AQ81" s="1855"/>
      <c r="AR81" s="1855"/>
    </row>
    <row customHeight="1" ht="17.25">
      <c r="A82" s="1842"/>
      <c r="B82" s="1855"/>
      <c r="C82" s="1844"/>
      <c r="D82" s="1832"/>
      <c r="E82" s="1849"/>
      <c r="F82" s="1786"/>
      <c r="G82" s="1850"/>
      <c r="H82" s="2531" t="s">
        <v>107</v>
      </c>
      <c r="I82" s="2531" t="s">
        <v>178</v>
      </c>
      <c r="J82" s="2503" t="s">
        <v>237</v>
      </c>
      <c r="K82" s="2187" t="s">
        <v>65</v>
      </c>
      <c r="L82" s="2110"/>
      <c r="M82" s="2110" t="s">
        <v>194</v>
      </c>
      <c r="N82" s="2506" t="str">
        <f>IF(Z82="","",INDEX(TERRITORY_MR_LIST,MATCH(Z82,TERRITORY_LIST_ID,0)))</f>
        <v>Территория 17</v>
      </c>
      <c r="O82" s="2187" t="s">
        <v>19</v>
      </c>
      <c r="P82" s="2110"/>
      <c r="Q82" s="2110" t="s">
        <v>194</v>
      </c>
      <c r="R82" s="2644" t="s">
        <v>28</v>
      </c>
      <c r="S82" s="2109" t="s">
        <v>19</v>
      </c>
      <c r="T82" s="1813"/>
      <c r="U82" s="1813" t="s">
        <v>194</v>
      </c>
      <c r="V82" s="2645" t="s">
        <v>28</v>
      </c>
      <c r="W82" s="1803"/>
      <c r="X82" s="1855"/>
      <c r="Y82" s="1269"/>
      <c r="Z82" s="1269" t="s">
        <v>179</v>
      </c>
      <c r="AA82" s="1269"/>
      <c r="AB82" s="1269"/>
      <c r="AC82" s="1976" t="s">
        <v>239</v>
      </c>
      <c r="AD82" s="1269" t="s">
        <v>307</v>
      </c>
      <c r="AE82" s="1269" t="s">
        <v>308</v>
      </c>
      <c r="AF82" s="1269" t="s">
        <v>309</v>
      </c>
      <c r="AG82" s="1269" t="s">
        <v>310</v>
      </c>
      <c r="AH82" s="1269" t="str">
        <f>IF($E$18=0,"",$E$18)</f>
        <v>Тарифы на тепловую энергию (мощность), поставляемую теплоснабжающими организациями потребителям, другим теплоснабжающим организациям</v>
      </c>
      <c r="AI82" s="1269" t="str">
        <f>IF($G$18=0,"",$G$18)</f>
        <v>Производство тепловой энергии. Некомбинированная выработка</v>
      </c>
      <c r="AJ82" s="1269" t="str">
        <f>IF($J$82=0,"",$J$82)</f>
        <v>Тариф на тепловую энергию</v>
      </c>
      <c r="AK82" s="1269" t="str">
        <f>IF($K$82="нет","без дифференциации",IF($N$82=0,"",$N$82))</f>
        <v>Территория 17</v>
      </c>
      <c r="AL82" s="1846" t="str">
        <f>IF($O$82="нет","без дифференциации",IF($R$82=0,"",$R$82))</f>
        <v>без дифференциации</v>
      </c>
      <c r="AM82" s="1846" t="str">
        <f>IF($S$82="нет","без дифференциации",IF($V$82=0,"",$V$82))</f>
        <v>без дифференциации</v>
      </c>
      <c r="AN82" s="1269" t="str">
        <f>$I$82</f>
        <v>17</v>
      </c>
      <c r="AO82" s="1269" t="str">
        <f>$I$82&amp;"."&amp;$M$82</f>
        <v>17.1</v>
      </c>
      <c r="AP82" s="1269" t="str">
        <f>$I$82&amp;"."&amp;$M$82&amp;"."&amp;$Q$82</f>
        <v>17.1.1</v>
      </c>
      <c r="AQ82" s="1269" t="str">
        <f>$I$82&amp;"."&amp;$M$82&amp;"."&amp;$Q$82&amp;"."&amp;$U$82</f>
        <v>17.1.1.1</v>
      </c>
      <c r="AR82" s="1855"/>
    </row>
    <row customHeight="1" ht="17.25">
      <c r="A83" s="1842"/>
      <c r="B83" s="1855"/>
      <c r="C83" s="1847"/>
      <c r="D83" s="1832"/>
      <c r="E83" s="1849"/>
      <c r="F83" s="1786"/>
      <c r="G83" s="1850"/>
      <c r="H83" s="2531"/>
      <c r="I83" s="2531"/>
      <c r="J83" s="2503"/>
      <c r="K83" s="2188"/>
      <c r="L83" s="2110"/>
      <c r="M83" s="2110"/>
      <c r="N83" s="2506"/>
      <c r="O83" s="2188"/>
      <c r="P83" s="2110"/>
      <c r="Q83" s="2110"/>
      <c r="R83" s="2644" t="s">
        <v>28</v>
      </c>
      <c r="S83" s="2109"/>
      <c r="T83" s="319"/>
      <c r="U83" s="320"/>
      <c r="V83" s="320" t="s">
        <v>244</v>
      </c>
      <c r="W83" s="321"/>
      <c r="X83" s="1855"/>
      <c r="Y83" s="1261"/>
      <c r="Z83" s="1261"/>
      <c r="AA83" s="1261"/>
      <c r="AB83" s="1261"/>
      <c r="AC83" s="1261"/>
      <c r="AD83" s="1261"/>
      <c r="AE83" s="1261"/>
      <c r="AF83" s="1261"/>
      <c r="AG83" s="1261"/>
      <c r="AH83" s="1261"/>
      <c r="AI83" s="1261"/>
      <c r="AJ83" s="1261"/>
      <c r="AK83" s="1261"/>
      <c r="AL83" s="1855"/>
      <c r="AM83" s="1855"/>
      <c r="AN83" s="1855"/>
      <c r="AO83" s="1855"/>
      <c r="AP83" s="1855"/>
      <c r="AQ83" s="1855"/>
      <c r="AR83" s="1855"/>
    </row>
    <row customHeight="1" ht="17.25">
      <c r="A84" s="1842"/>
      <c r="B84" s="1855"/>
      <c r="C84" s="1847"/>
      <c r="D84" s="1832"/>
      <c r="E84" s="1849"/>
      <c r="F84" s="1786"/>
      <c r="G84" s="1850"/>
      <c r="H84" s="2505"/>
      <c r="I84" s="2505"/>
      <c r="J84" s="2535"/>
      <c r="K84" s="2188"/>
      <c r="L84" s="2505"/>
      <c r="M84" s="2505"/>
      <c r="N84" s="2507"/>
      <c r="O84" s="2114"/>
      <c r="P84" s="319"/>
      <c r="Q84" s="320"/>
      <c r="R84" s="320" t="s">
        <v>245</v>
      </c>
      <c r="S84" s="1848"/>
      <c r="T84" s="1848"/>
      <c r="U84" s="1848"/>
      <c r="V84" s="1848"/>
      <c r="W84" s="321"/>
      <c r="X84" s="1855"/>
      <c r="Y84" s="1261"/>
      <c r="Z84" s="1261"/>
      <c r="AA84" s="1261"/>
      <c r="AB84" s="1261"/>
      <c r="AC84" s="1261"/>
      <c r="AD84" s="1261"/>
      <c r="AE84" s="1261"/>
      <c r="AF84" s="1261"/>
      <c r="AG84" s="1261"/>
      <c r="AH84" s="1261"/>
      <c r="AI84" s="1261"/>
      <c r="AJ84" s="1261"/>
      <c r="AK84" s="1261"/>
      <c r="AL84" s="1855"/>
      <c r="AM84" s="1855"/>
      <c r="AN84" s="1855"/>
      <c r="AO84" s="1855"/>
      <c r="AP84" s="1855"/>
      <c r="AQ84" s="1855"/>
      <c r="AR84" s="1855"/>
    </row>
    <row customHeight="1" ht="17.25">
      <c r="A85" s="1842"/>
      <c r="B85" s="1855"/>
      <c r="C85" s="1847"/>
      <c r="D85" s="1832"/>
      <c r="E85" s="1849"/>
      <c r="F85" s="1786"/>
      <c r="G85" s="1850"/>
      <c r="H85" s="2505"/>
      <c r="I85" s="2505"/>
      <c r="J85" s="2535"/>
      <c r="K85" s="2114"/>
      <c r="L85" s="319"/>
      <c r="M85" s="320"/>
      <c r="N85" s="320" t="s">
        <v>246</v>
      </c>
      <c r="O85" s="320"/>
      <c r="P85" s="320"/>
      <c r="Q85" s="320"/>
      <c r="R85" s="320"/>
      <c r="S85" s="1848"/>
      <c r="T85" s="1848"/>
      <c r="U85" s="1848"/>
      <c r="V85" s="1848"/>
      <c r="W85" s="321"/>
      <c r="X85" s="1855"/>
      <c r="Y85" s="1261"/>
      <c r="Z85" s="1261"/>
      <c r="AA85" s="1261"/>
      <c r="AB85" s="1261"/>
      <c r="AC85" s="1261"/>
      <c r="AD85" s="1261"/>
      <c r="AE85" s="1261"/>
      <c r="AF85" s="1261"/>
      <c r="AG85" s="1261"/>
      <c r="AH85" s="1261"/>
      <c r="AI85" s="1261"/>
      <c r="AJ85" s="1261"/>
      <c r="AK85" s="1261"/>
      <c r="AL85" s="1855"/>
      <c r="AM85" s="1855"/>
      <c r="AN85" s="1855"/>
      <c r="AO85" s="1855"/>
      <c r="AP85" s="1855"/>
      <c r="AQ85" s="1855"/>
      <c r="AR85" s="1855"/>
    </row>
    <row customHeight="1" ht="17.25">
      <c r="A86" s="1842"/>
      <c r="B86" s="1855"/>
      <c r="C86" s="1844"/>
      <c r="D86" s="1832"/>
      <c r="E86" s="1849"/>
      <c r="F86" s="1786"/>
      <c r="G86" s="1850"/>
      <c r="H86" s="2531" t="s">
        <v>107</v>
      </c>
      <c r="I86" s="2531" t="s">
        <v>183</v>
      </c>
      <c r="J86" s="2503" t="s">
        <v>237</v>
      </c>
      <c r="K86" s="2187" t="s">
        <v>65</v>
      </c>
      <c r="L86" s="2110"/>
      <c r="M86" s="2110" t="s">
        <v>194</v>
      </c>
      <c r="N86" s="2506" t="str">
        <f>IF(Z86="","",INDEX(TERRITORY_MR_LIST,MATCH(Z86,TERRITORY_LIST_ID,0)))</f>
        <v>Территория 18</v>
      </c>
      <c r="O86" s="2187" t="s">
        <v>19</v>
      </c>
      <c r="P86" s="2110"/>
      <c r="Q86" s="2110" t="s">
        <v>194</v>
      </c>
      <c r="R86" s="2644" t="s">
        <v>28</v>
      </c>
      <c r="S86" s="2109" t="s">
        <v>19</v>
      </c>
      <c r="T86" s="1813"/>
      <c r="U86" s="1813" t="s">
        <v>194</v>
      </c>
      <c r="V86" s="2645" t="s">
        <v>28</v>
      </c>
      <c r="W86" s="1803"/>
      <c r="X86" s="1855"/>
      <c r="Y86" s="1269"/>
      <c r="Z86" s="1269" t="s">
        <v>184</v>
      </c>
      <c r="AA86" s="1269"/>
      <c r="AB86" s="1269"/>
      <c r="AC86" s="1976" t="s">
        <v>239</v>
      </c>
      <c r="AD86" s="1269" t="s">
        <v>311</v>
      </c>
      <c r="AE86" s="1269" t="s">
        <v>312</v>
      </c>
      <c r="AF86" s="1269" t="s">
        <v>313</v>
      </c>
      <c r="AG86" s="1269" t="s">
        <v>314</v>
      </c>
      <c r="AH86" s="1269" t="str">
        <f>IF($E$18=0,"",$E$18)</f>
        <v>Тарифы на тепловую энергию (мощность), поставляемую теплоснабжающими организациями потребителям, другим теплоснабжающим организациям</v>
      </c>
      <c r="AI86" s="1269" t="str">
        <f>IF($G$18=0,"",$G$18)</f>
        <v>Производство тепловой энергии. Некомбинированная выработка</v>
      </c>
      <c r="AJ86" s="1269" t="str">
        <f>IF($J$86=0,"",$J$86)</f>
        <v>Тариф на тепловую энергию</v>
      </c>
      <c r="AK86" s="1269" t="str">
        <f>IF($K$86="нет","без дифференциации",IF($N$86=0,"",$N$86))</f>
        <v>Территория 18</v>
      </c>
      <c r="AL86" s="1846" t="str">
        <f>IF($O$86="нет","без дифференциации",IF($R$86=0,"",$R$86))</f>
        <v>без дифференциации</v>
      </c>
      <c r="AM86" s="1846" t="str">
        <f>IF($S$86="нет","без дифференциации",IF($V$86=0,"",$V$86))</f>
        <v>без дифференциации</v>
      </c>
      <c r="AN86" s="1269" t="str">
        <f>$I$86</f>
        <v>18</v>
      </c>
      <c r="AO86" s="1269" t="str">
        <f>$I$86&amp;"."&amp;$M$86</f>
        <v>18.1</v>
      </c>
      <c r="AP86" s="1269" t="str">
        <f>$I$86&amp;"."&amp;$M$86&amp;"."&amp;$Q$86</f>
        <v>18.1.1</v>
      </c>
      <c r="AQ86" s="1269" t="str">
        <f>$I$86&amp;"."&amp;$M$86&amp;"."&amp;$Q$86&amp;"."&amp;$U$86</f>
        <v>18.1.1.1</v>
      </c>
      <c r="AR86" s="1855"/>
    </row>
    <row customHeight="1" ht="17.25">
      <c r="A87" s="1842"/>
      <c r="B87" s="1855"/>
      <c r="C87" s="1847"/>
      <c r="D87" s="1832"/>
      <c r="E87" s="1849"/>
      <c r="F87" s="1786"/>
      <c r="G87" s="1850"/>
      <c r="H87" s="2531"/>
      <c r="I87" s="2531"/>
      <c r="J87" s="2503"/>
      <c r="K87" s="2188"/>
      <c r="L87" s="2110"/>
      <c r="M87" s="2110"/>
      <c r="N87" s="2506"/>
      <c r="O87" s="2188"/>
      <c r="P87" s="2110"/>
      <c r="Q87" s="2110"/>
      <c r="R87" s="2644" t="s">
        <v>28</v>
      </c>
      <c r="S87" s="2109"/>
      <c r="T87" s="319"/>
      <c r="U87" s="320"/>
      <c r="V87" s="320" t="s">
        <v>244</v>
      </c>
      <c r="W87" s="321"/>
      <c r="X87" s="1855"/>
      <c r="Y87" s="1261"/>
      <c r="Z87" s="1261"/>
      <c r="AA87" s="1261"/>
      <c r="AB87" s="1261"/>
      <c r="AC87" s="1261"/>
      <c r="AD87" s="1261"/>
      <c r="AE87" s="1261"/>
      <c r="AF87" s="1261"/>
      <c r="AG87" s="1261"/>
      <c r="AH87" s="1261"/>
      <c r="AI87" s="1261"/>
      <c r="AJ87" s="1261"/>
      <c r="AK87" s="1261"/>
      <c r="AL87" s="1855"/>
      <c r="AM87" s="1855"/>
      <c r="AN87" s="1855"/>
      <c r="AO87" s="1855"/>
      <c r="AP87" s="1855"/>
      <c r="AQ87" s="1855"/>
      <c r="AR87" s="1855"/>
    </row>
    <row customHeight="1" ht="17.25">
      <c r="A88" s="1842"/>
      <c r="B88" s="1855"/>
      <c r="C88" s="1847"/>
      <c r="D88" s="1832"/>
      <c r="E88" s="1849"/>
      <c r="F88" s="1786"/>
      <c r="G88" s="1850"/>
      <c r="H88" s="2505"/>
      <c r="I88" s="2505"/>
      <c r="J88" s="2535"/>
      <c r="K88" s="2188"/>
      <c r="L88" s="2505"/>
      <c r="M88" s="2505"/>
      <c r="N88" s="2507"/>
      <c r="O88" s="2114"/>
      <c r="P88" s="319"/>
      <c r="Q88" s="320"/>
      <c r="R88" s="320" t="s">
        <v>245</v>
      </c>
      <c r="S88" s="1848"/>
      <c r="T88" s="1848"/>
      <c r="U88" s="1848"/>
      <c r="V88" s="1848"/>
      <c r="W88" s="321"/>
      <c r="X88" s="1855"/>
      <c r="Y88" s="1261"/>
      <c r="Z88" s="1261"/>
      <c r="AA88" s="1261"/>
      <c r="AB88" s="1261"/>
      <c r="AC88" s="1261"/>
      <c r="AD88" s="1261"/>
      <c r="AE88" s="1261"/>
      <c r="AF88" s="1261"/>
      <c r="AG88" s="1261"/>
      <c r="AH88" s="1261"/>
      <c r="AI88" s="1261"/>
      <c r="AJ88" s="1261"/>
      <c r="AK88" s="1261"/>
      <c r="AL88" s="1855"/>
      <c r="AM88" s="1855"/>
      <c r="AN88" s="1855"/>
      <c r="AO88" s="1855"/>
      <c r="AP88" s="1855"/>
      <c r="AQ88" s="1855"/>
      <c r="AR88" s="1855"/>
    </row>
    <row customHeight="1" ht="17.25">
      <c r="A89" s="1842"/>
      <c r="B89" s="1855"/>
      <c r="C89" s="1847"/>
      <c r="D89" s="1832"/>
      <c r="E89" s="1849"/>
      <c r="F89" s="1786"/>
      <c r="G89" s="1850"/>
      <c r="H89" s="2505"/>
      <c r="I89" s="2505"/>
      <c r="J89" s="2535"/>
      <c r="K89" s="2114"/>
      <c r="L89" s="319"/>
      <c r="M89" s="320"/>
      <c r="N89" s="320" t="s">
        <v>246</v>
      </c>
      <c r="O89" s="320"/>
      <c r="P89" s="320"/>
      <c r="Q89" s="320"/>
      <c r="R89" s="320"/>
      <c r="S89" s="1848"/>
      <c r="T89" s="1848"/>
      <c r="U89" s="1848"/>
      <c r="V89" s="1848"/>
      <c r="W89" s="321"/>
      <c r="X89" s="1855"/>
      <c r="Y89" s="1261"/>
      <c r="Z89" s="1261"/>
      <c r="AA89" s="1261"/>
      <c r="AB89" s="1261"/>
      <c r="AC89" s="1261"/>
      <c r="AD89" s="1261"/>
      <c r="AE89" s="1261"/>
      <c r="AF89" s="1261"/>
      <c r="AG89" s="1261"/>
      <c r="AH89" s="1261"/>
      <c r="AI89" s="1261"/>
      <c r="AJ89" s="1261"/>
      <c r="AK89" s="1261"/>
      <c r="AL89" s="1855"/>
      <c r="AM89" s="1855"/>
      <c r="AN89" s="1855"/>
      <c r="AO89" s="1855"/>
      <c r="AP89" s="1855"/>
      <c r="AQ89" s="1855"/>
      <c r="AR89" s="1855"/>
    </row>
    <row s="1855" customFormat="1" customHeight="1" ht="17.25">
      <c r="A90" s="323"/>
      <c r="C90" s="322"/>
      <c r="D90" s="2138"/>
      <c r="E90" s="2167"/>
      <c r="F90" s="2149"/>
      <c r="G90" s="2640"/>
      <c r="H90" s="2636"/>
      <c r="I90" s="2637"/>
      <c r="J90" s="2646" t="s">
        <v>315</v>
      </c>
      <c r="K90" s="2637"/>
      <c r="L90" s="2637"/>
      <c r="M90" s="2637"/>
      <c r="N90" s="2637"/>
      <c r="O90" s="2637"/>
      <c r="P90" s="2637"/>
      <c r="Q90" s="2637"/>
      <c r="R90" s="2637"/>
      <c r="S90" s="2642"/>
      <c r="T90" s="2642"/>
      <c r="U90" s="2642"/>
      <c r="V90" s="2642"/>
      <c r="W90" s="2639"/>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285">
        <v>0</v>
      </c>
    </row>
    <row s="1855" customFormat="1" customHeight="1" ht="17.25" hidden="1">
      <c r="A91" s="323"/>
      <c r="C91" s="211"/>
      <c r="D91" s="2137">
        <v>2</v>
      </c>
      <c r="E91" s="2145" t="s">
        <v>236</v>
      </c>
      <c r="F91" s="2147" t="s">
        <v>19</v>
      </c>
      <c r="G91" s="2145"/>
      <c r="H91" s="2150"/>
      <c r="I91" s="2152"/>
      <c r="J91" s="2154"/>
      <c r="K91" s="2139"/>
      <c r="L91" s="2139"/>
      <c r="M91" s="2139"/>
      <c r="N91" s="2141"/>
      <c r="O91" s="2139"/>
      <c r="P91" s="2139"/>
      <c r="Q91" s="2139"/>
      <c r="R91" s="2144"/>
      <c r="S91" s="2139"/>
      <c r="T91" s="2000"/>
      <c r="U91" s="2000"/>
      <c r="V91" s="2002"/>
      <c r="W91" s="1298"/>
      <c r="X91" s="1269"/>
      <c r="Y91" s="1269"/>
      <c r="Z91" s="1269" t="s">
        <v>28</v>
      </c>
      <c r="AA91" s="1269" t="s">
        <v>28</v>
      </c>
      <c r="AB91" s="1269" t="s">
        <v>28</v>
      </c>
      <c r="AC91" s="1269" t="s">
        <v>28</v>
      </c>
      <c r="AD91" s="1269" t="s">
        <v>28</v>
      </c>
      <c r="AE91" s="1269" t="s">
        <v>28</v>
      </c>
      <c r="AF91" s="1269" t="s">
        <v>28</v>
      </c>
      <c r="AG91" s="1269" t="s">
        <v>28</v>
      </c>
      <c r="AH91" s="1269" t="s">
        <v>28</v>
      </c>
      <c r="AI91" s="1269" t="s">
        <v>28</v>
      </c>
      <c r="AJ91" s="1269" t="s">
        <v>28</v>
      </c>
      <c r="AK91" s="1269" t="s">
        <v>28</v>
      </c>
      <c r="AL91" s="1269" t="s">
        <v>28</v>
      </c>
      <c r="AM91" s="1269" t="s">
        <v>28</v>
      </c>
      <c r="AN91" s="1774" t="s">
        <v>28</v>
      </c>
      <c r="AO91" s="1269" t="s">
        <v>28</v>
      </c>
      <c r="AP91" s="1268" t="s">
        <v>28</v>
      </c>
      <c r="AQ91" s="1268" t="s">
        <v>28</v>
      </c>
      <c r="AR91" s="1469">
        <v>0</v>
      </c>
    </row>
    <row s="1855" customFormat="1" customHeight="1" ht="17.25" hidden="1">
      <c r="A92" s="323"/>
      <c r="C92" s="322"/>
      <c r="D92" s="2137"/>
      <c r="E92" s="2145"/>
      <c r="F92" s="2148"/>
      <c r="G92" s="2145"/>
      <c r="H92" s="2151"/>
      <c r="I92" s="2153"/>
      <c r="J92" s="2155"/>
      <c r="K92" s="2140"/>
      <c r="L92" s="2140"/>
      <c r="M92" s="2140"/>
      <c r="N92" s="2142"/>
      <c r="O92" s="2140"/>
      <c r="P92" s="2140"/>
      <c r="Q92" s="2140"/>
      <c r="R92" s="2143"/>
      <c r="S92" s="2140"/>
      <c r="T92" s="2005"/>
      <c r="U92" s="2005"/>
      <c r="V92" s="2005"/>
      <c r="W92" s="2006"/>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469">
        <v>0</v>
      </c>
    </row>
    <row s="1855" customFormat="1" customHeight="1" ht="17.25" hidden="1">
      <c r="A93" s="323"/>
      <c r="C93" s="322"/>
      <c r="D93" s="2138"/>
      <c r="E93" s="2146"/>
      <c r="F93" s="2148"/>
      <c r="G93" s="2146"/>
      <c r="H93" s="2151"/>
      <c r="I93" s="2153"/>
      <c r="J93" s="2156"/>
      <c r="K93" s="2140"/>
      <c r="L93" s="2140"/>
      <c r="M93" s="2140"/>
      <c r="N93" s="2143"/>
      <c r="O93" s="2140"/>
      <c r="P93" s="2001"/>
      <c r="Q93" s="2005"/>
      <c r="R93" s="2005"/>
      <c r="S93" s="331"/>
      <c r="T93" s="331"/>
      <c r="U93" s="331"/>
      <c r="V93" s="331"/>
      <c r="W93" s="2006"/>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469">
        <v>0</v>
      </c>
    </row>
    <row s="1855" customFormat="1" customHeight="1" ht="17.25" hidden="1">
      <c r="A94" s="323"/>
      <c r="C94" s="322"/>
      <c r="D94" s="2138"/>
      <c r="E94" s="2146"/>
      <c r="F94" s="2148"/>
      <c r="G94" s="2146"/>
      <c r="H94" s="2151"/>
      <c r="I94" s="2153"/>
      <c r="J94" s="2156"/>
      <c r="K94" s="2140"/>
      <c r="L94" s="2005"/>
      <c r="M94" s="2005"/>
      <c r="N94" s="2005"/>
      <c r="O94" s="2005"/>
      <c r="P94" s="2005"/>
      <c r="Q94" s="2005"/>
      <c r="R94" s="2005"/>
      <c r="S94" s="331"/>
      <c r="T94" s="331"/>
      <c r="U94" s="331"/>
      <c r="V94" s="331"/>
      <c r="W94" s="2006"/>
      <c r="X94" s="1268"/>
      <c r="Y94" s="1268"/>
      <c r="Z94" s="1268"/>
      <c r="AA94" s="1268"/>
      <c r="AB94" s="1268"/>
      <c r="AC94" s="1268"/>
      <c r="AD94" s="1268"/>
      <c r="AE94" s="1268"/>
      <c r="AF94" s="1268"/>
      <c r="AG94" s="1268"/>
      <c r="AH94" s="1268"/>
      <c r="AI94" s="1268"/>
      <c r="AJ94" s="1268"/>
      <c r="AK94" s="1268"/>
      <c r="AL94" s="1268"/>
      <c r="AM94" s="1268"/>
      <c r="AN94" s="1268"/>
      <c r="AO94" s="1268"/>
      <c r="AP94" s="1268"/>
      <c r="AQ94" s="1268"/>
      <c r="AR94" s="1469">
        <v>0</v>
      </c>
    </row>
    <row s="1855" customFormat="1" customHeight="1" ht="17.25" hidden="1">
      <c r="A95" s="323"/>
      <c r="C95" s="322"/>
      <c r="D95" s="2138"/>
      <c r="E95" s="2146"/>
      <c r="F95" s="2149"/>
      <c r="G95" s="2146"/>
      <c r="H95" s="1301"/>
      <c r="I95" s="2003"/>
      <c r="J95" s="2003"/>
      <c r="K95" s="2003"/>
      <c r="L95" s="2003"/>
      <c r="M95" s="2003"/>
      <c r="N95" s="2003"/>
      <c r="O95" s="2003"/>
      <c r="P95" s="2003"/>
      <c r="Q95" s="2003"/>
      <c r="R95" s="2003"/>
      <c r="S95" s="1303"/>
      <c r="T95" s="1303"/>
      <c r="U95" s="1303"/>
      <c r="V95" s="1303"/>
      <c r="W95" s="2004"/>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469">
        <v>0</v>
      </c>
    </row>
    <row s="1855" customFormat="1" customHeight="1" ht="17.25">
      <c r="A96" s="323"/>
      <c r="C96" s="211"/>
      <c r="D96" s="2137">
        <v>3</v>
      </c>
      <c r="E96" s="2145" t="s">
        <v>316</v>
      </c>
      <c r="F96" s="2147" t="s">
        <v>65</v>
      </c>
      <c r="G96" s="2634" t="str">
        <f>INDEX(VD_NAME_LIST,MATCH("4190067",VD_ID_LIST,0))</f>
        <v>Производство. Теплоноситель</v>
      </c>
      <c r="H96" s="2555"/>
      <c r="I96" s="2555">
        <v>1</v>
      </c>
      <c r="J96" s="2503" t="s">
        <v>317</v>
      </c>
      <c r="K96" s="2187" t="s">
        <v>65</v>
      </c>
      <c r="L96" s="2110"/>
      <c r="M96" s="2110" t="s">
        <v>194</v>
      </c>
      <c r="N96" s="2506" t="str">
        <f>IF(Z96="","",INDEX(TERRITORY_MR_LIST,MATCH(Z96,TERRITORY_LIST_ID,0)))</f>
        <v>Территория 1</v>
      </c>
      <c r="O96" s="2187" t="s">
        <v>19</v>
      </c>
      <c r="P96" s="2110"/>
      <c r="Q96" s="2110" t="s">
        <v>194</v>
      </c>
      <c r="R96" s="2635" t="s">
        <v>28</v>
      </c>
      <c r="S96" s="2109" t="s">
        <v>19</v>
      </c>
      <c r="T96" s="2110"/>
      <c r="U96" s="2110" t="s">
        <v>194</v>
      </c>
      <c r="V96" s="2635" t="s">
        <v>28</v>
      </c>
      <c r="W96" s="2503"/>
      <c r="X96" s="1269"/>
      <c r="Y96" s="1269"/>
      <c r="Z96" s="1269" t="s">
        <v>102</v>
      </c>
      <c r="AA96" s="1269"/>
      <c r="AB96" s="1269" t="s">
        <v>318</v>
      </c>
      <c r="AC96" s="1269" t="s">
        <v>319</v>
      </c>
      <c r="AD96" s="1269" t="s">
        <v>320</v>
      </c>
      <c r="AE96" s="1269" t="s">
        <v>321</v>
      </c>
      <c r="AF96" s="1269" t="s">
        <v>322</v>
      </c>
      <c r="AG96" s="1269" t="s">
        <v>323</v>
      </c>
      <c r="AH96" s="1269" t="str">
        <f>IF($E$96=0,"",$E$96)</f>
        <v>Тарифы на теплоноситель, поставляемый теплоснабжающими организациями потребителям, другим теплоснабжающим организациям</v>
      </c>
      <c r="AI96" s="1269" t="str">
        <f>IF($G$96=0,"",$G$96)</f>
        <v>Производство. Теплоноситель</v>
      </c>
      <c r="AJ96" s="1269" t="str">
        <f>IF($J$96=0,"",$J$96)</f>
        <v>Тариф на теплоноситель</v>
      </c>
      <c r="AK96" s="1269" t="str">
        <f>IF($K$96="нет","без дифференциации",IF($N$96=0,"",$N$96))</f>
        <v>Территория 1</v>
      </c>
      <c r="AL96" s="1269" t="str">
        <f>IF($O$96="нет","без дифференциации",IF($R$96=0,"",$R$96))</f>
        <v>без дифференциации</v>
      </c>
      <c r="AM96" s="1269" t="str">
        <f>IF($S$96="нет","без дифференциации",IF($V$96=0,"",$V$96))</f>
        <v>без дифференциации</v>
      </c>
      <c r="AN96" s="1774">
        <f>$I$96</f>
        <v>1</v>
      </c>
      <c r="AO96" s="1269" t="str">
        <f>$I$96&amp;"."&amp;$M$96</f>
        <v>1.1</v>
      </c>
      <c r="AP96" s="1261" t="str">
        <f>$I$96&amp;"."&amp;$M$96&amp;"."&amp;$Q$96</f>
        <v>1.1.1</v>
      </c>
      <c r="AQ96" s="1261" t="str">
        <f>$I$96&amp;"."&amp;$M$96&amp;"."&amp;$Q$96&amp;"."&amp;$U$96</f>
        <v>1.1.1.1</v>
      </c>
      <c r="AR96" s="1285">
        <v>0</v>
      </c>
    </row>
    <row s="1855" customFormat="1" customHeight="1" ht="17.25">
      <c r="A97" s="323"/>
      <c r="C97" s="322"/>
      <c r="D97" s="2137"/>
      <c r="E97" s="2145"/>
      <c r="F97" s="2148"/>
      <c r="G97" s="2634"/>
      <c r="H97" s="2555"/>
      <c r="I97" s="2555"/>
      <c r="J97" s="2503"/>
      <c r="K97" s="2188"/>
      <c r="L97" s="2110"/>
      <c r="M97" s="2110"/>
      <c r="N97" s="2506"/>
      <c r="O97" s="2188"/>
      <c r="P97" s="2110"/>
      <c r="Q97" s="2110"/>
      <c r="R97" s="2635" t="s">
        <v>28</v>
      </c>
      <c r="S97" s="2109"/>
      <c r="T97" s="2636"/>
      <c r="U97" s="2637"/>
      <c r="V97" s="2647" t="s">
        <v>244</v>
      </c>
      <c r="W97" s="2639"/>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285">
        <v>0</v>
      </c>
    </row>
    <row s="1855" customFormat="1" customHeight="1" ht="17.25">
      <c r="A98" s="323"/>
      <c r="C98" s="322"/>
      <c r="D98" s="2138"/>
      <c r="E98" s="2146"/>
      <c r="F98" s="2148"/>
      <c r="G98" s="2640"/>
      <c r="H98" s="2505"/>
      <c r="I98" s="2505"/>
      <c r="J98" s="2535"/>
      <c r="K98" s="2188"/>
      <c r="L98" s="2505"/>
      <c r="M98" s="2505"/>
      <c r="N98" s="2507"/>
      <c r="O98" s="2114"/>
      <c r="P98" s="2636"/>
      <c r="Q98" s="2637"/>
      <c r="R98" s="2648" t="s">
        <v>245</v>
      </c>
      <c r="S98" s="2642"/>
      <c r="T98" s="2642"/>
      <c r="U98" s="2642"/>
      <c r="V98" s="2642"/>
      <c r="W98" s="2639"/>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285">
        <v>0</v>
      </c>
    </row>
    <row customHeight="1" ht="17.25">
      <c r="A99" s="1842"/>
      <c r="B99" s="1855"/>
      <c r="C99" s="1844"/>
      <c r="D99" s="1832"/>
      <c r="E99" s="1849"/>
      <c r="F99" s="1786"/>
      <c r="G99" s="1850"/>
      <c r="H99" s="1832"/>
      <c r="I99" s="1832"/>
      <c r="J99" s="1851"/>
      <c r="K99" s="1762"/>
      <c r="L99" s="2110" t="s">
        <v>107</v>
      </c>
      <c r="M99" s="2110" t="s">
        <v>106</v>
      </c>
      <c r="N99" s="2506" t="str">
        <f>IF(Z99="","",INDEX(TERRITORY_MR_LIST,MATCH(Z99,TERRITORY_LIST_ID,0)))</f>
        <v>Территория 13</v>
      </c>
      <c r="O99" s="2187" t="s">
        <v>19</v>
      </c>
      <c r="P99" s="2110"/>
      <c r="Q99" s="2110" t="s">
        <v>194</v>
      </c>
      <c r="R99" s="2644" t="s">
        <v>28</v>
      </c>
      <c r="S99" s="2109" t="s">
        <v>19</v>
      </c>
      <c r="T99" s="1813"/>
      <c r="U99" s="1813" t="s">
        <v>194</v>
      </c>
      <c r="V99" s="2645" t="s">
        <v>28</v>
      </c>
      <c r="W99" s="1803"/>
      <c r="X99" s="1855"/>
      <c r="Y99" s="1269"/>
      <c r="Z99" s="1269" t="s">
        <v>159</v>
      </c>
      <c r="AA99" s="1269"/>
      <c r="AB99" s="1269"/>
      <c r="AC99" s="1976" t="s">
        <v>319</v>
      </c>
      <c r="AD99" s="1976" t="s">
        <v>320</v>
      </c>
      <c r="AE99" s="1269" t="s">
        <v>324</v>
      </c>
      <c r="AF99" s="1269" t="s">
        <v>325</v>
      </c>
      <c r="AG99" s="1269" t="s">
        <v>326</v>
      </c>
      <c r="AH99" s="1269" t="str">
        <f>IF($E$96=0,"",$E$96)</f>
        <v>Тарифы на теплоноситель, поставляемый теплоснабжающими организациями потребителям, другим теплоснабжающим организациям</v>
      </c>
      <c r="AI99" s="1269" t="str">
        <f>IF($G$96=0,"",$G$96)</f>
        <v>Производство. Теплоноситель</v>
      </c>
      <c r="AJ99" s="1269" t="str">
        <f>IF($J$96=0,"",$J$96)</f>
        <v>Тариф на теплоноситель</v>
      </c>
      <c r="AK99" s="1269" t="str">
        <f>IF($K$99="нет","без дифференциации",IF($N$99=0,"",$N$99))</f>
        <v>Территория 13</v>
      </c>
      <c r="AL99" s="1846" t="str">
        <f>IF($O$99="нет","без дифференциации",IF($R$99=0,"",$R$99))</f>
        <v>без дифференциации</v>
      </c>
      <c r="AM99" s="1846" t="str">
        <f>IF($S$99="нет","без дифференциации",IF($V$99=0,"",$V$99))</f>
        <v>без дифференциации</v>
      </c>
      <c r="AN99" s="1269">
        <f>$I$96</f>
        <v>1</v>
      </c>
      <c r="AO99" s="1269" t="str">
        <f>$I$96&amp;"."&amp;$M$99</f>
        <v>1.2</v>
      </c>
      <c r="AP99" s="1269" t="str">
        <f>$I$96&amp;"."&amp;$M$99&amp;"."&amp;$Q$99</f>
        <v>1.2.1</v>
      </c>
      <c r="AQ99" s="1269" t="str">
        <f>$I$96&amp;"."&amp;$M$99&amp;"."&amp;$Q$99&amp;"."&amp;$U$99</f>
        <v>1.2.1.1</v>
      </c>
      <c r="AR99" s="1855"/>
    </row>
    <row customHeight="1" ht="17.25">
      <c r="A100" s="1842"/>
      <c r="B100" s="1855"/>
      <c r="C100" s="1847"/>
      <c r="D100" s="1832"/>
      <c r="E100" s="1849"/>
      <c r="F100" s="1786"/>
      <c r="G100" s="1850"/>
      <c r="H100" s="1832"/>
      <c r="I100" s="1832"/>
      <c r="J100" s="1851"/>
      <c r="K100" s="1762"/>
      <c r="L100" s="2110"/>
      <c r="M100" s="2110"/>
      <c r="N100" s="2506"/>
      <c r="O100" s="2188"/>
      <c r="P100" s="2110"/>
      <c r="Q100" s="2110"/>
      <c r="R100" s="2644" t="s">
        <v>28</v>
      </c>
      <c r="S100" s="2109"/>
      <c r="T100" s="319"/>
      <c r="U100" s="320"/>
      <c r="V100" s="320" t="s">
        <v>244</v>
      </c>
      <c r="W100" s="321"/>
      <c r="X100" s="1855"/>
      <c r="Y100" s="1261"/>
      <c r="Z100" s="1261"/>
      <c r="AA100" s="1261"/>
      <c r="AB100" s="1261"/>
      <c r="AC100" s="1261"/>
      <c r="AD100" s="1261"/>
      <c r="AE100" s="1261"/>
      <c r="AF100" s="1261"/>
      <c r="AG100" s="1261"/>
      <c r="AH100" s="1261"/>
      <c r="AI100" s="1261"/>
      <c r="AJ100" s="1261"/>
      <c r="AK100" s="1261"/>
      <c r="AL100" s="1855"/>
      <c r="AM100" s="1855"/>
      <c r="AN100" s="1855"/>
      <c r="AO100" s="1855"/>
      <c r="AP100" s="1855"/>
      <c r="AQ100" s="1855"/>
      <c r="AR100" s="1855"/>
    </row>
    <row customHeight="1" ht="17.25">
      <c r="A101" s="1842"/>
      <c r="B101" s="1855"/>
      <c r="C101" s="1847"/>
      <c r="D101" s="1832"/>
      <c r="E101" s="1849"/>
      <c r="F101" s="1786"/>
      <c r="G101" s="1850"/>
      <c r="H101" s="1832"/>
      <c r="I101" s="1832"/>
      <c r="J101" s="1851"/>
      <c r="K101" s="1762"/>
      <c r="L101" s="2505"/>
      <c r="M101" s="2505"/>
      <c r="N101" s="2507"/>
      <c r="O101" s="2114"/>
      <c r="P101" s="319"/>
      <c r="Q101" s="320"/>
      <c r="R101" s="320" t="s">
        <v>245</v>
      </c>
      <c r="S101" s="1848"/>
      <c r="T101" s="1848"/>
      <c r="U101" s="1848"/>
      <c r="V101" s="1848"/>
      <c r="W101" s="321"/>
      <c r="X101" s="1855"/>
      <c r="Y101" s="1261"/>
      <c r="Z101" s="1261"/>
      <c r="AA101" s="1261"/>
      <c r="AB101" s="1261"/>
      <c r="AC101" s="1261"/>
      <c r="AD101" s="1261"/>
      <c r="AE101" s="1261"/>
      <c r="AF101" s="1261"/>
      <c r="AG101" s="1261"/>
      <c r="AH101" s="1261"/>
      <c r="AI101" s="1261"/>
      <c r="AJ101" s="1261"/>
      <c r="AK101" s="1261"/>
      <c r="AL101" s="1855"/>
      <c r="AM101" s="1855"/>
      <c r="AN101" s="1855"/>
      <c r="AO101" s="1855"/>
      <c r="AP101" s="1855"/>
      <c r="AQ101" s="1855"/>
      <c r="AR101" s="1855"/>
    </row>
    <row s="1855" customFormat="1" customHeight="1" ht="17.25">
      <c r="A102" s="323"/>
      <c r="C102" s="322"/>
      <c r="D102" s="2138"/>
      <c r="E102" s="2146"/>
      <c r="F102" s="2148"/>
      <c r="G102" s="2640"/>
      <c r="H102" s="2505"/>
      <c r="I102" s="2505"/>
      <c r="J102" s="2535"/>
      <c r="K102" s="2114"/>
      <c r="L102" s="2636"/>
      <c r="M102" s="2637"/>
      <c r="N102" s="2649" t="s">
        <v>246</v>
      </c>
      <c r="O102" s="2637"/>
      <c r="P102" s="2637"/>
      <c r="Q102" s="2637"/>
      <c r="R102" s="2637"/>
      <c r="S102" s="2642"/>
      <c r="T102" s="2642"/>
      <c r="U102" s="2642"/>
      <c r="V102" s="2642"/>
      <c r="W102" s="2639"/>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285">
        <v>0</v>
      </c>
    </row>
    <row s="1855" customFormat="1" customHeight="1" ht="17.25">
      <c r="A103" s="323"/>
      <c r="C103" s="322"/>
      <c r="D103" s="2138"/>
      <c r="E103" s="2146"/>
      <c r="F103" s="2149"/>
      <c r="G103" s="2640"/>
      <c r="H103" s="2636"/>
      <c r="I103" s="2637"/>
      <c r="J103" s="2650" t="s">
        <v>315</v>
      </c>
      <c r="K103" s="2637"/>
      <c r="L103" s="2637"/>
      <c r="M103" s="2637"/>
      <c r="N103" s="2637"/>
      <c r="O103" s="2637"/>
      <c r="P103" s="2637"/>
      <c r="Q103" s="2637"/>
      <c r="R103" s="2637"/>
      <c r="S103" s="2642"/>
      <c r="T103" s="2642"/>
      <c r="U103" s="2642"/>
      <c r="V103" s="2642"/>
      <c r="W103" s="2639"/>
      <c r="X103" s="1261"/>
      <c r="Y103" s="1261"/>
      <c r="Z103" s="1261"/>
      <c r="AA103" s="1261"/>
      <c r="AB103" s="1261"/>
      <c r="AC103" s="1261"/>
      <c r="AD103" s="1261"/>
      <c r="AE103" s="1261"/>
      <c r="AF103" s="1261"/>
      <c r="AG103" s="1261"/>
      <c r="AH103" s="1261"/>
      <c r="AI103" s="1261"/>
      <c r="AJ103" s="1261"/>
      <c r="AK103" s="1261"/>
      <c r="AL103" s="1261"/>
      <c r="AM103" s="1261"/>
      <c r="AN103" s="1261"/>
      <c r="AO103" s="1261"/>
      <c r="AP103" s="1261"/>
      <c r="AQ103" s="1261"/>
      <c r="AR103" s="1285">
        <v>0</v>
      </c>
    </row>
    <row s="1855" customFormat="1" customHeight="1" ht="17.25">
      <c r="A104" s="323"/>
      <c r="C104" s="211"/>
      <c r="D104" s="2137">
        <v>4</v>
      </c>
      <c r="E104" s="2145" t="s">
        <v>327</v>
      </c>
      <c r="F104" s="2147" t="s">
        <v>19</v>
      </c>
      <c r="G104" s="2145"/>
      <c r="H104" s="2150"/>
      <c r="I104" s="2152"/>
      <c r="J104" s="2154"/>
      <c r="K104" s="2139"/>
      <c r="L104" s="2139"/>
      <c r="M104" s="2139"/>
      <c r="N104" s="2141"/>
      <c r="O104" s="2139"/>
      <c r="P104" s="2139"/>
      <c r="Q104" s="2139"/>
      <c r="R104" s="2144"/>
      <c r="S104" s="2139"/>
      <c r="T104" s="1422"/>
      <c r="U104" s="1422"/>
      <c r="V104" s="1421"/>
      <c r="W104" s="1298"/>
      <c r="X104" s="1269"/>
      <c r="Y104" s="1269"/>
      <c r="Z104" s="1269"/>
      <c r="AA104" s="1269"/>
      <c r="AB104" s="1269"/>
      <c r="AC104" s="1269" t="s">
        <v>328</v>
      </c>
      <c r="AD104" s="1269" t="s">
        <v>329</v>
      </c>
      <c r="AE104" s="1269" t="s">
        <v>330</v>
      </c>
      <c r="AF104" s="1269" t="s">
        <v>331</v>
      </c>
      <c r="AG104" s="1269" t="s">
        <v>332</v>
      </c>
      <c r="AH104" s="1269" t="str">
        <f>IF($E$104=0,"",$E$104)</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104" s="1269" t="str">
        <f>IF($G$104=0,"",$G$104)</f>
        <v/>
      </c>
      <c r="AJ104" s="1269" t="str">
        <f>IF($J$104=0,"",$J$104)</f>
        <v/>
      </c>
      <c r="AK104" s="1269" t="str">
        <f>IF($K$104="нет","без дифференциации",IF($N$104=0,"",$N$104))</f>
        <v/>
      </c>
      <c r="AL104" s="1269" t="str">
        <f>IF($O$104="нет","без дифференциации",IF($R$104=0,"",$R$104))</f>
        <v/>
      </c>
      <c r="AM104" s="1269" t="str">
        <f>IF($S$104="нет","без дифференциации",IF($V$104=0,"",$V$104))</f>
        <v/>
      </c>
      <c r="AN104" s="1774">
        <f>$I$104</f>
        <v>0</v>
      </c>
      <c r="AO104" s="1269" t="str">
        <f>$I$104&amp;"."&amp;$M$104</f>
        <v>.</v>
      </c>
      <c r="AP104" s="1261" t="str">
        <f>$I$104&amp;"."&amp;$M$104&amp;"."&amp;$Q$104</f>
        <v>..</v>
      </c>
      <c r="AQ104" s="1261" t="str">
        <f>$I$104&amp;"."&amp;$M$104&amp;"."&amp;$Q$104&amp;"."&amp;$U$104</f>
        <v>...</v>
      </c>
      <c r="AR104" s="1285">
        <v>0</v>
      </c>
    </row>
    <row s="1855" customFormat="1" customHeight="1" ht="17.25">
      <c r="A105" s="323"/>
      <c r="C105" s="322"/>
      <c r="D105" s="2137"/>
      <c r="E105" s="2145"/>
      <c r="F105" s="2148"/>
      <c r="G105" s="2145"/>
      <c r="H105" s="2151"/>
      <c r="I105" s="2153"/>
      <c r="J105" s="2155"/>
      <c r="K105" s="2140"/>
      <c r="L105" s="2140"/>
      <c r="M105" s="2140"/>
      <c r="N105" s="2142"/>
      <c r="O105" s="2140"/>
      <c r="P105" s="2140"/>
      <c r="Q105" s="2140"/>
      <c r="R105" s="2143"/>
      <c r="S105" s="2140"/>
      <c r="T105" s="1299"/>
      <c r="U105" s="1299"/>
      <c r="V105" s="1299"/>
      <c r="W105" s="1300"/>
      <c r="X105" s="1261"/>
      <c r="Y105" s="1261"/>
      <c r="Z105" s="1261"/>
      <c r="AA105" s="1261"/>
      <c r="AB105" s="1261"/>
      <c r="AC105" s="1261"/>
      <c r="AD105" s="1261"/>
      <c r="AE105" s="1261"/>
      <c r="AF105" s="1261"/>
      <c r="AG105" s="1261"/>
      <c r="AH105" s="1261"/>
      <c r="AI105" s="1261"/>
      <c r="AJ105" s="1261"/>
      <c r="AK105" s="1261"/>
      <c r="AL105" s="1261"/>
      <c r="AM105" s="1261"/>
      <c r="AN105" s="1261"/>
      <c r="AO105" s="1261"/>
      <c r="AP105" s="1261"/>
      <c r="AQ105" s="1261"/>
      <c r="AR105" s="1285">
        <v>0</v>
      </c>
    </row>
    <row s="1855" customFormat="1" customHeight="1" ht="17.25">
      <c r="A106" s="323"/>
      <c r="C106" s="322"/>
      <c r="D106" s="2138"/>
      <c r="E106" s="2146"/>
      <c r="F106" s="2148"/>
      <c r="G106" s="2146"/>
      <c r="H106" s="2151"/>
      <c r="I106" s="2153"/>
      <c r="J106" s="2156"/>
      <c r="K106" s="2140"/>
      <c r="L106" s="2140"/>
      <c r="M106" s="2140"/>
      <c r="N106" s="2143"/>
      <c r="O106" s="2140"/>
      <c r="P106" s="1420"/>
      <c r="Q106" s="1299"/>
      <c r="R106" s="1299"/>
      <c r="S106" s="331"/>
      <c r="T106" s="331"/>
      <c r="U106" s="331"/>
      <c r="V106" s="331"/>
      <c r="W106" s="1300"/>
      <c r="X106" s="1261"/>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285">
        <v>0</v>
      </c>
    </row>
    <row s="1855" customFormat="1" customHeight="1" ht="17.25">
      <c r="A107" s="323"/>
      <c r="C107" s="322"/>
      <c r="D107" s="2138"/>
      <c r="E107" s="2146"/>
      <c r="F107" s="2148"/>
      <c r="G107" s="2146"/>
      <c r="H107" s="2151"/>
      <c r="I107" s="2153"/>
      <c r="J107" s="2156"/>
      <c r="K107" s="2140"/>
      <c r="L107" s="1299"/>
      <c r="M107" s="1299"/>
      <c r="N107" s="1299"/>
      <c r="O107" s="1299"/>
      <c r="P107" s="1299"/>
      <c r="Q107" s="1299"/>
      <c r="R107" s="1299"/>
      <c r="S107" s="331"/>
      <c r="T107" s="331"/>
      <c r="U107" s="331"/>
      <c r="V107" s="331"/>
      <c r="W107" s="1300"/>
      <c r="X107" s="1261"/>
      <c r="Y107" s="1261"/>
      <c r="Z107" s="1261"/>
      <c r="AA107" s="1261"/>
      <c r="AB107" s="1261"/>
      <c r="AC107" s="1261"/>
      <c r="AD107" s="1261"/>
      <c r="AE107" s="1261"/>
      <c r="AF107" s="1261"/>
      <c r="AG107" s="1261"/>
      <c r="AH107" s="1261"/>
      <c r="AI107" s="1261"/>
      <c r="AJ107" s="1261"/>
      <c r="AK107" s="1261"/>
      <c r="AL107" s="1261"/>
      <c r="AM107" s="1261"/>
      <c r="AN107" s="1261"/>
      <c r="AO107" s="1261"/>
      <c r="AP107" s="1261"/>
      <c r="AQ107" s="1261"/>
      <c r="AR107" s="1285">
        <v>0</v>
      </c>
    </row>
    <row s="1855" customFormat="1" customHeight="1" ht="17.25">
      <c r="A108" s="323"/>
      <c r="C108" s="322"/>
      <c r="D108" s="2138"/>
      <c r="E108" s="2146"/>
      <c r="F108" s="2149"/>
      <c r="G108" s="2146"/>
      <c r="H108" s="1301"/>
      <c r="I108" s="1302"/>
      <c r="J108" s="1302"/>
      <c r="K108" s="1302"/>
      <c r="L108" s="1302"/>
      <c r="M108" s="1302"/>
      <c r="N108" s="1302"/>
      <c r="O108" s="1302"/>
      <c r="P108" s="1302"/>
      <c r="Q108" s="1302"/>
      <c r="R108" s="1302"/>
      <c r="S108" s="1303"/>
      <c r="T108" s="1303"/>
      <c r="U108" s="1303"/>
      <c r="V108" s="1303"/>
      <c r="W108" s="1304"/>
      <c r="X108" s="1261"/>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285">
        <v>0</v>
      </c>
    </row>
    <row s="1855" customFormat="1" customHeight="1" ht="17.25">
      <c r="A109" s="323"/>
      <c r="C109" s="211"/>
      <c r="D109" s="2137">
        <v>5</v>
      </c>
      <c r="E109" s="2145" t="s">
        <v>333</v>
      </c>
      <c r="F109" s="2147" t="s">
        <v>19</v>
      </c>
      <c r="G109" s="2145"/>
      <c r="H109" s="2150"/>
      <c r="I109" s="2152"/>
      <c r="J109" s="2154"/>
      <c r="K109" s="2139"/>
      <c r="L109" s="2139"/>
      <c r="M109" s="2139"/>
      <c r="N109" s="2141"/>
      <c r="O109" s="2139"/>
      <c r="P109" s="2139"/>
      <c r="Q109" s="2139"/>
      <c r="R109" s="2144"/>
      <c r="S109" s="2139"/>
      <c r="T109" s="1422"/>
      <c r="U109" s="1422"/>
      <c r="V109" s="1421"/>
      <c r="W109" s="1298"/>
      <c r="X109" s="1269"/>
      <c r="Y109" s="1269"/>
      <c r="Z109" s="1269"/>
      <c r="AA109" s="1269"/>
      <c r="AB109" s="1269"/>
      <c r="AC109" s="1269" t="s">
        <v>334</v>
      </c>
      <c r="AD109" s="1269" t="s">
        <v>335</v>
      </c>
      <c r="AE109" s="1269" t="s">
        <v>336</v>
      </c>
      <c r="AF109" s="1269" t="s">
        <v>337</v>
      </c>
      <c r="AG109" s="1269" t="s">
        <v>338</v>
      </c>
      <c r="AH109" s="1269" t="str">
        <f>IF($E$109=0,"",$E$109)</f>
        <v>Тарифы на услуги по передаче тепловой энергии</v>
      </c>
      <c r="AI109" s="1269" t="str">
        <f>IF($G$109=0,"",$G$109)</f>
        <v/>
      </c>
      <c r="AJ109" s="1269" t="str">
        <f>IF($J$109=0,"",$J$109)</f>
        <v/>
      </c>
      <c r="AK109" s="1269" t="str">
        <f>IF($K$109="нет","без дифференциации",IF($N$109=0,"",$N$109))</f>
        <v/>
      </c>
      <c r="AL109" s="1269" t="str">
        <f>IF($O$109="нет","без дифференциации",IF($R$109=0,"",$R$109))</f>
        <v/>
      </c>
      <c r="AM109" s="1269" t="str">
        <f>IF($S$109="нет","без дифференциации",IF($V$109=0,"",$V$109))</f>
        <v/>
      </c>
      <c r="AN109" s="1774">
        <f>$I$109</f>
        <v>0</v>
      </c>
      <c r="AO109" s="1269" t="str">
        <f>$I$109&amp;"."&amp;$M$109</f>
        <v>.</v>
      </c>
      <c r="AP109" s="1261" t="str">
        <f>$I$109&amp;"."&amp;$M$109&amp;"."&amp;$Q$109</f>
        <v>..</v>
      </c>
      <c r="AQ109" s="1261" t="str">
        <f>$I$109&amp;"."&amp;$M$109&amp;"."&amp;$Q$109&amp;"."&amp;$U$109</f>
        <v>...</v>
      </c>
      <c r="AR109" s="1285">
        <v>0</v>
      </c>
    </row>
    <row s="1855" customFormat="1" customHeight="1" ht="17.25">
      <c r="A110" s="323"/>
      <c r="C110" s="322"/>
      <c r="D110" s="2137"/>
      <c r="E110" s="2145"/>
      <c r="F110" s="2148"/>
      <c r="G110" s="2145"/>
      <c r="H110" s="2151"/>
      <c r="I110" s="2153"/>
      <c r="J110" s="2155"/>
      <c r="K110" s="2140"/>
      <c r="L110" s="2140"/>
      <c r="M110" s="2140"/>
      <c r="N110" s="2142"/>
      <c r="O110" s="2140"/>
      <c r="P110" s="2140"/>
      <c r="Q110" s="2140"/>
      <c r="R110" s="2143"/>
      <c r="S110" s="2140"/>
      <c r="T110" s="1299"/>
      <c r="U110" s="1299"/>
      <c r="V110" s="1299"/>
      <c r="W110" s="1300"/>
      <c r="X110" s="1261"/>
      <c r="Y110" s="1261"/>
      <c r="Z110" s="1261"/>
      <c r="AA110" s="1261"/>
      <c r="AB110" s="1261"/>
      <c r="AC110" s="1261"/>
      <c r="AD110" s="1261"/>
      <c r="AE110" s="1261"/>
      <c r="AF110" s="1261"/>
      <c r="AG110" s="1261"/>
      <c r="AH110" s="1261"/>
      <c r="AI110" s="1261"/>
      <c r="AJ110" s="1261"/>
      <c r="AK110" s="1261"/>
      <c r="AL110" s="1261"/>
      <c r="AM110" s="1261"/>
      <c r="AN110" s="1261"/>
      <c r="AO110" s="1261"/>
      <c r="AP110" s="1261"/>
      <c r="AQ110" s="1261"/>
      <c r="AR110" s="1285">
        <v>0</v>
      </c>
    </row>
    <row s="1855" customFormat="1" customHeight="1" ht="17.25">
      <c r="A111" s="323"/>
      <c r="C111" s="322"/>
      <c r="D111" s="2138"/>
      <c r="E111" s="2146"/>
      <c r="F111" s="2148"/>
      <c r="G111" s="2146"/>
      <c r="H111" s="2151"/>
      <c r="I111" s="2153"/>
      <c r="J111" s="2156"/>
      <c r="K111" s="2140"/>
      <c r="L111" s="2140"/>
      <c r="M111" s="2140"/>
      <c r="N111" s="2143"/>
      <c r="O111" s="2140"/>
      <c r="P111" s="1420"/>
      <c r="Q111" s="1299"/>
      <c r="R111" s="1299"/>
      <c r="S111" s="331"/>
      <c r="T111" s="331"/>
      <c r="U111" s="331"/>
      <c r="V111" s="331"/>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285">
        <v>0</v>
      </c>
    </row>
    <row s="1855" customFormat="1" customHeight="1" ht="17.25">
      <c r="A112" s="323"/>
      <c r="C112" s="322"/>
      <c r="D112" s="2138"/>
      <c r="E112" s="2146"/>
      <c r="F112" s="2148"/>
      <c r="G112" s="2146"/>
      <c r="H112" s="2151"/>
      <c r="I112" s="2153"/>
      <c r="J112" s="2156"/>
      <c r="K112" s="2140"/>
      <c r="L112" s="1299"/>
      <c r="M112" s="1299"/>
      <c r="N112" s="1299"/>
      <c r="O112" s="1299"/>
      <c r="P112" s="1299"/>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285">
        <v>0</v>
      </c>
    </row>
    <row s="1855" customFormat="1" customHeight="1" ht="17.25">
      <c r="A113" s="323"/>
      <c r="C113" s="322"/>
      <c r="D113" s="2138"/>
      <c r="E113" s="2146"/>
      <c r="F113" s="2149"/>
      <c r="G113" s="2146"/>
      <c r="H113" s="1301"/>
      <c r="I113" s="1302"/>
      <c r="J113" s="1302"/>
      <c r="K113" s="1302"/>
      <c r="L113" s="1302"/>
      <c r="M113" s="1302"/>
      <c r="N113" s="1302"/>
      <c r="O113" s="1302"/>
      <c r="P113" s="1302"/>
      <c r="Q113" s="1302"/>
      <c r="R113" s="1302"/>
      <c r="S113" s="1303"/>
      <c r="T113" s="1303"/>
      <c r="U113" s="1303"/>
      <c r="V113" s="1303"/>
      <c r="W113" s="1304"/>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285">
        <v>0</v>
      </c>
    </row>
    <row s="1855" customFormat="1" customHeight="1" ht="17.25">
      <c r="A114" s="323"/>
      <c r="C114" s="211"/>
      <c r="D114" s="2137">
        <v>6</v>
      </c>
      <c r="E114" s="2145" t="s">
        <v>339</v>
      </c>
      <c r="F114" s="2147" t="s">
        <v>19</v>
      </c>
      <c r="G114" s="2145"/>
      <c r="H114" s="2150"/>
      <c r="I114" s="2152"/>
      <c r="J114" s="2154"/>
      <c r="K114" s="2139"/>
      <c r="L114" s="2139"/>
      <c r="M114" s="2139"/>
      <c r="N114" s="2141"/>
      <c r="O114" s="2139"/>
      <c r="P114" s="2139"/>
      <c r="Q114" s="2139"/>
      <c r="R114" s="2144"/>
      <c r="S114" s="2139"/>
      <c r="T114" s="1422"/>
      <c r="U114" s="1422"/>
      <c r="V114" s="1421"/>
      <c r="W114" s="1298"/>
      <c r="X114" s="1269"/>
      <c r="Y114" s="1269"/>
      <c r="Z114" s="1269"/>
      <c r="AA114" s="1269"/>
      <c r="AB114" s="1269"/>
      <c r="AC114" s="1269" t="s">
        <v>340</v>
      </c>
      <c r="AD114" s="1269" t="s">
        <v>341</v>
      </c>
      <c r="AE114" s="1269" t="s">
        <v>342</v>
      </c>
      <c r="AF114" s="1269" t="s">
        <v>343</v>
      </c>
      <c r="AG114" s="1269" t="s">
        <v>344</v>
      </c>
      <c r="AH114" s="1269" t="str">
        <f>IF($E$114=0,"",$E$114)</f>
        <v>Тарифы на услуги по передаче теплоносителя</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774">
        <f>$I$114</f>
        <v>0</v>
      </c>
      <c r="AO114" s="1269" t="str">
        <f>$I$114&amp;"."&amp;$M$114</f>
        <v>.</v>
      </c>
      <c r="AP114" s="1261" t="str">
        <f>$I$114&amp;"."&amp;$M$114&amp;"."&amp;$Q$114</f>
        <v>..</v>
      </c>
      <c r="AQ114" s="1261" t="str">
        <f>$I$114&amp;"."&amp;$M$114&amp;"."&amp;$Q$114&amp;"."&amp;$U$114</f>
        <v>...</v>
      </c>
      <c r="AR114" s="1285">
        <v>0</v>
      </c>
    </row>
    <row s="1855" customFormat="1" customHeight="1" ht="17.25">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285">
        <v>0</v>
      </c>
    </row>
    <row s="1855" customFormat="1" customHeight="1" ht="17.25">
      <c r="A116" s="323"/>
      <c r="C116" s="322"/>
      <c r="D116" s="2138"/>
      <c r="E116" s="2146"/>
      <c r="F116" s="2148"/>
      <c r="G116" s="2146"/>
      <c r="H116" s="2151"/>
      <c r="I116" s="2153"/>
      <c r="J116" s="2156"/>
      <c r="K116" s="2140"/>
      <c r="L116" s="2140"/>
      <c r="M116" s="2140"/>
      <c r="N116" s="2143"/>
      <c r="O116" s="2140"/>
      <c r="P116" s="1420"/>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285">
        <v>0</v>
      </c>
    </row>
    <row s="1855" customFormat="1" customHeight="1" ht="17.25">
      <c r="A117" s="323"/>
      <c r="C117" s="211"/>
      <c r="D117" s="2138"/>
      <c r="E117" s="2146"/>
      <c r="F117" s="2148"/>
      <c r="G117" s="2146"/>
      <c r="H117" s="2151"/>
      <c r="I117" s="2153"/>
      <c r="J117" s="2156"/>
      <c r="K117" s="2140"/>
      <c r="L117" s="1299"/>
      <c r="M117" s="1299"/>
      <c r="N117" s="1299"/>
      <c r="O117" s="1299"/>
      <c r="P117" s="1299"/>
      <c r="Q117" s="1299"/>
      <c r="R117" s="1299"/>
      <c r="S117" s="331"/>
      <c r="T117" s="331"/>
      <c r="U117" s="331"/>
      <c r="V117" s="331"/>
      <c r="W117" s="1300"/>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328">
        <v>0</v>
      </c>
    </row>
    <row s="1855" customFormat="1" customHeight="1" ht="17.25">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X118" s="1261"/>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285">
        <v>0</v>
      </c>
    </row>
    <row s="1855" customFormat="1" customHeight="1" ht="17.25">
      <c r="A119" s="323"/>
      <c r="C119" s="211"/>
      <c r="D119" s="2168">
        <v>7</v>
      </c>
      <c r="E119" s="2171" t="s">
        <v>345</v>
      </c>
      <c r="F119" s="2147" t="s">
        <v>19</v>
      </c>
      <c r="G119" s="2171"/>
      <c r="H119" s="2150"/>
      <c r="I119" s="2152"/>
      <c r="J119" s="2154"/>
      <c r="K119" s="2139"/>
      <c r="L119" s="2139"/>
      <c r="M119" s="2139"/>
      <c r="N119" s="2141"/>
      <c r="O119" s="2139"/>
      <c r="P119" s="2139"/>
      <c r="Q119" s="2139"/>
      <c r="R119" s="2144"/>
      <c r="S119" s="2139"/>
      <c r="T119" s="1422"/>
      <c r="U119" s="1422"/>
      <c r="V119" s="1421"/>
      <c r="W119" s="1298"/>
      <c r="X119" s="1269"/>
      <c r="Y119" s="1269"/>
      <c r="Z119" s="1269"/>
      <c r="AA119" s="1269"/>
      <c r="AB119" s="1269"/>
      <c r="AC119" s="1269" t="s">
        <v>346</v>
      </c>
      <c r="AD119" s="1269" t="s">
        <v>347</v>
      </c>
      <c r="AE119" s="1269" t="s">
        <v>348</v>
      </c>
      <c r="AF119" s="1269" t="s">
        <v>349</v>
      </c>
      <c r="AG119" s="1269" t="s">
        <v>350</v>
      </c>
      <c r="AH119" s="1269" t="str">
        <f>IF($E$119=0,"",$E$119)</f>
        <v>Плата за услуги по поддержанию резервной тепловой мощности при отсутствии потребления тепловой энергии</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1" t="str">
        <f>$I$119&amp;"."&amp;$M$119&amp;"."&amp;$Q$119</f>
        <v>..</v>
      </c>
      <c r="AQ119" s="1261" t="str">
        <f>$I$119&amp;"."&amp;$M$119&amp;"."&amp;$Q$119&amp;"."&amp;$U$119</f>
        <v>...</v>
      </c>
      <c r="AR119" s="1310">
        <v>0</v>
      </c>
    </row>
    <row s="1855" customFormat="1" customHeight="1" ht="17.25">
      <c r="A120" s="323"/>
      <c r="C120" s="322"/>
      <c r="D120" s="2169"/>
      <c r="E120" s="2172"/>
      <c r="F120" s="2148"/>
      <c r="G120" s="2172"/>
      <c r="H120" s="2151"/>
      <c r="I120" s="2153"/>
      <c r="J120" s="2155"/>
      <c r="K120" s="2140"/>
      <c r="L120" s="2140"/>
      <c r="M120" s="2140"/>
      <c r="N120" s="2142"/>
      <c r="O120" s="2140"/>
      <c r="P120" s="2140"/>
      <c r="Q120" s="2140"/>
      <c r="R120" s="2143"/>
      <c r="S120" s="2140"/>
      <c r="T120" s="1299"/>
      <c r="U120" s="1299"/>
      <c r="V120" s="1299"/>
      <c r="W120" s="1300"/>
      <c r="X120" s="1261"/>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310">
        <v>0</v>
      </c>
    </row>
    <row s="1855" customFormat="1" customHeight="1" ht="17.25">
      <c r="A121" s="323"/>
      <c r="C121" s="322"/>
      <c r="D121" s="2169"/>
      <c r="E121" s="2172"/>
      <c r="F121" s="2148"/>
      <c r="G121" s="2172"/>
      <c r="H121" s="2151"/>
      <c r="I121" s="2153"/>
      <c r="J121" s="2156"/>
      <c r="K121" s="2140"/>
      <c r="L121" s="2140"/>
      <c r="M121" s="2140"/>
      <c r="N121" s="2143"/>
      <c r="O121" s="2140"/>
      <c r="P121" s="1420"/>
      <c r="Q121" s="1299"/>
      <c r="R121" s="1299"/>
      <c r="S121" s="331"/>
      <c r="T121" s="331"/>
      <c r="U121" s="331"/>
      <c r="V121" s="331"/>
      <c r="W121" s="1300"/>
      <c r="X121" s="1261"/>
      <c r="Y121" s="1261"/>
      <c r="Z121" s="1261"/>
      <c r="AA121" s="1261"/>
      <c r="AB121" s="1261"/>
      <c r="AC121" s="1261"/>
      <c r="AD121" s="1261"/>
      <c r="AE121" s="1261"/>
      <c r="AF121" s="1261"/>
      <c r="AG121" s="1261"/>
      <c r="AH121" s="1261"/>
      <c r="AI121" s="1261"/>
      <c r="AJ121" s="1261"/>
      <c r="AK121" s="1261"/>
      <c r="AL121" s="1261"/>
      <c r="AM121" s="1261"/>
      <c r="AN121" s="1261"/>
      <c r="AO121" s="1261"/>
      <c r="AP121" s="1261"/>
      <c r="AQ121" s="1261"/>
      <c r="AR121" s="1310">
        <v>0</v>
      </c>
    </row>
    <row s="1855" customFormat="1" customHeight="1" ht="17.25">
      <c r="A122" s="323"/>
      <c r="C122" s="211"/>
      <c r="D122" s="2169"/>
      <c r="E122" s="2172"/>
      <c r="F122" s="2148"/>
      <c r="G122" s="2172"/>
      <c r="H122" s="2151"/>
      <c r="I122" s="2153"/>
      <c r="J122" s="2156"/>
      <c r="K122" s="2140"/>
      <c r="L122" s="1299"/>
      <c r="M122" s="1299"/>
      <c r="N122" s="1299"/>
      <c r="O122" s="1299"/>
      <c r="P122" s="1299"/>
      <c r="Q122" s="1299"/>
      <c r="R122" s="1299"/>
      <c r="S122" s="331"/>
      <c r="T122" s="331"/>
      <c r="U122" s="331"/>
      <c r="V122" s="331"/>
      <c r="W122" s="1300"/>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328">
        <v>0</v>
      </c>
    </row>
    <row s="1855" customFormat="1" customHeight="1" ht="17.25">
      <c r="A123" s="323"/>
      <c r="C123" s="322"/>
      <c r="D123" s="2170"/>
      <c r="E123" s="2173"/>
      <c r="F123" s="2149"/>
      <c r="G123" s="2173"/>
      <c r="H123" s="1301"/>
      <c r="I123" s="1302"/>
      <c r="J123" s="1302"/>
      <c r="K123" s="1302"/>
      <c r="L123" s="1302"/>
      <c r="M123" s="1302"/>
      <c r="N123" s="1302"/>
      <c r="O123" s="1302"/>
      <c r="P123" s="1302"/>
      <c r="Q123" s="1302"/>
      <c r="R123" s="1302"/>
      <c r="S123" s="1303"/>
      <c r="T123" s="1303"/>
      <c r="U123" s="1303"/>
      <c r="V123" s="1303"/>
      <c r="W123" s="1304"/>
      <c r="X123" s="1261"/>
      <c r="Y123" s="1261"/>
      <c r="Z123" s="1261"/>
      <c r="AA123" s="1261"/>
      <c r="AB123" s="1261"/>
      <c r="AC123" s="1261"/>
      <c r="AD123" s="1261"/>
      <c r="AE123" s="1261"/>
      <c r="AF123" s="1261"/>
      <c r="AG123" s="1261"/>
      <c r="AH123" s="1261"/>
      <c r="AI123" s="1261"/>
      <c r="AJ123" s="1261"/>
      <c r="AK123" s="1261"/>
      <c r="AL123" s="1261"/>
      <c r="AM123" s="1261"/>
      <c r="AN123" s="1261"/>
      <c r="AO123" s="1261"/>
      <c r="AP123" s="1261"/>
      <c r="AQ123" s="1261"/>
      <c r="AR123" s="1310">
        <v>0</v>
      </c>
    </row>
    <row s="1855" customFormat="1" customHeight="1" ht="17.25">
      <c r="A124" s="323"/>
      <c r="C124" s="211"/>
      <c r="D124" s="2137">
        <v>8</v>
      </c>
      <c r="E124" s="2145" t="s">
        <v>351</v>
      </c>
      <c r="F124" s="2147" t="s">
        <v>19</v>
      </c>
      <c r="G124" s="2145"/>
      <c r="H124" s="2150"/>
      <c r="I124" s="2152"/>
      <c r="J124" s="2154"/>
      <c r="K124" s="2139"/>
      <c r="L124" s="2139"/>
      <c r="M124" s="2139"/>
      <c r="N124" s="2141"/>
      <c r="O124" s="2139"/>
      <c r="P124" s="2139"/>
      <c r="Q124" s="2139"/>
      <c r="R124" s="2144"/>
      <c r="S124" s="2139"/>
      <c r="T124" s="1472"/>
      <c r="U124" s="1472"/>
      <c r="V124" s="1474"/>
      <c r="W124" s="1298"/>
      <c r="X124" s="1269"/>
      <c r="Y124" s="1269"/>
      <c r="Z124" s="1269"/>
      <c r="AA124" s="1269"/>
      <c r="AB124" s="1269"/>
      <c r="AC124" s="1269" t="s">
        <v>352</v>
      </c>
      <c r="AD124" s="1269" t="s">
        <v>353</v>
      </c>
      <c r="AE124" s="1269" t="s">
        <v>354</v>
      </c>
      <c r="AF124" s="1269" t="s">
        <v>355</v>
      </c>
      <c r="AG124" s="1269" t="s">
        <v>356</v>
      </c>
      <c r="AH124" s="1269" t="str">
        <f>IF($E$124=0,"",$E$124)</f>
        <v>Плата за подключение (технологическое присоединение) к системе теплоснабжения</v>
      </c>
      <c r="AI124" s="1269" t="str">
        <f>IF($G$124=0,"",$G$124)</f>
        <v/>
      </c>
      <c r="AJ124" s="1269" t="str">
        <f>IF($J$124=0,"",$J$124)</f>
        <v/>
      </c>
      <c r="AK124" s="1269" t="str">
        <f>IF($K$124="нет","без дифференциации",IF($N$124=0,"",$N$124))</f>
        <v/>
      </c>
      <c r="AL124" s="1269" t="str">
        <f>IF($O$124="нет","без дифференциации",IF($R$124=0,"",$R$124))</f>
        <v/>
      </c>
      <c r="AM124" s="1269" t="str">
        <f>IF($S$124="нет","без дифференциации",IF($V$124=0,"",$V$124))</f>
        <v/>
      </c>
      <c r="AN124" s="1774">
        <f>$I$124</f>
        <v>0</v>
      </c>
      <c r="AO124" s="1269" t="str">
        <f>$I$124&amp;"."&amp;$M$124</f>
        <v>.</v>
      </c>
      <c r="AP124" s="1261" t="str">
        <f>$I$124&amp;"."&amp;$M$124&amp;"."&amp;$Q$124</f>
        <v>..</v>
      </c>
      <c r="AQ124" s="1261" t="str">
        <f>$I$124&amp;"."&amp;$M$124&amp;"."&amp;$Q$124&amp;"."&amp;$U$124</f>
        <v>...</v>
      </c>
      <c r="AR124" s="1310">
        <v>0</v>
      </c>
    </row>
    <row s="1855" customFormat="1" customHeight="1" ht="17.25">
      <c r="A125" s="323"/>
      <c r="C125" s="322"/>
      <c r="D125" s="2137"/>
      <c r="E125" s="2145"/>
      <c r="F125" s="2148"/>
      <c r="G125" s="2145"/>
      <c r="H125" s="2151"/>
      <c r="I125" s="2153"/>
      <c r="J125" s="2155"/>
      <c r="K125" s="2140"/>
      <c r="L125" s="2140"/>
      <c r="M125" s="2140"/>
      <c r="N125" s="2142"/>
      <c r="O125" s="2140"/>
      <c r="P125" s="2140"/>
      <c r="Q125" s="2140"/>
      <c r="R125" s="2143"/>
      <c r="S125" s="2140"/>
      <c r="T125" s="1299"/>
      <c r="U125" s="1299"/>
      <c r="V125" s="1299"/>
      <c r="W125" s="1300"/>
      <c r="X125" s="1261"/>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310">
        <v>0</v>
      </c>
    </row>
    <row s="1855" customFormat="1" customHeight="1" ht="17.25">
      <c r="A126" s="323"/>
      <c r="C126" s="322"/>
      <c r="D126" s="2138"/>
      <c r="E126" s="2146"/>
      <c r="F126" s="2148"/>
      <c r="G126" s="2146"/>
      <c r="H126" s="2151"/>
      <c r="I126" s="2153"/>
      <c r="J126" s="2156"/>
      <c r="K126" s="2140"/>
      <c r="L126" s="2140"/>
      <c r="M126" s="2140"/>
      <c r="N126" s="2143"/>
      <c r="O126" s="2140"/>
      <c r="P126" s="1473"/>
      <c r="Q126" s="1299"/>
      <c r="R126" s="1299"/>
      <c r="S126" s="331"/>
      <c r="T126" s="331"/>
      <c r="U126" s="331"/>
      <c r="V126" s="331"/>
      <c r="W126" s="1300"/>
      <c r="X126" s="1261"/>
      <c r="Y126" s="1261"/>
      <c r="Z126" s="1261"/>
      <c r="AA126" s="1261"/>
      <c r="AB126" s="1261"/>
      <c r="AC126" s="1261"/>
      <c r="AD126" s="1261"/>
      <c r="AE126" s="1261"/>
      <c r="AF126" s="1261"/>
      <c r="AG126" s="1261"/>
      <c r="AH126" s="1261"/>
      <c r="AI126" s="1261"/>
      <c r="AJ126" s="1261"/>
      <c r="AK126" s="1261"/>
      <c r="AL126" s="1261"/>
      <c r="AM126" s="1261"/>
      <c r="AN126" s="1261"/>
      <c r="AO126" s="1261"/>
      <c r="AP126" s="1261"/>
      <c r="AQ126" s="1261"/>
      <c r="AR126" s="1310">
        <v>0</v>
      </c>
    </row>
    <row s="1855" customFormat="1" customHeight="1" ht="17.25">
      <c r="A127" s="323"/>
      <c r="C127" s="211"/>
      <c r="D127" s="2138"/>
      <c r="E127" s="2146"/>
      <c r="F127" s="2148"/>
      <c r="G127" s="2146"/>
      <c r="H127" s="2151"/>
      <c r="I127" s="2153"/>
      <c r="J127" s="2156"/>
      <c r="K127" s="2140"/>
      <c r="L127" s="1299"/>
      <c r="M127" s="1299"/>
      <c r="N127" s="1299"/>
      <c r="O127" s="1299"/>
      <c r="P127" s="1299"/>
      <c r="Q127" s="1299"/>
      <c r="R127" s="1299"/>
      <c r="S127" s="331"/>
      <c r="T127" s="331"/>
      <c r="U127" s="331"/>
      <c r="V127" s="331"/>
      <c r="W127" s="1300"/>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328">
        <v>0</v>
      </c>
    </row>
    <row s="1855" customFormat="1" customHeight="1" ht="17.25">
      <c r="A128" s="323"/>
      <c r="C128" s="322"/>
      <c r="D128" s="2138"/>
      <c r="E128" s="2146"/>
      <c r="F128" s="2149"/>
      <c r="G128" s="2146"/>
      <c r="H128" s="1301"/>
      <c r="I128" s="1302"/>
      <c r="J128" s="1302"/>
      <c r="K128" s="1302"/>
      <c r="L128" s="1302"/>
      <c r="M128" s="1302"/>
      <c r="N128" s="1302"/>
      <c r="O128" s="1302"/>
      <c r="P128" s="1302"/>
      <c r="Q128" s="1302"/>
      <c r="R128" s="1302"/>
      <c r="S128" s="1303"/>
      <c r="T128" s="1303"/>
      <c r="U128" s="1303"/>
      <c r="V128" s="1303"/>
      <c r="W128" s="1304"/>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310">
        <v>0</v>
      </c>
    </row>
    <row s="1855" customFormat="1" customHeight="1" ht="17.25">
      <c r="A129" s="323"/>
      <c r="C129" s="211"/>
      <c r="D129" s="2137">
        <v>9</v>
      </c>
      <c r="E129" s="2145" t="s">
        <v>357</v>
      </c>
      <c r="F129" s="2147" t="s">
        <v>19</v>
      </c>
      <c r="G129" s="2145"/>
      <c r="H129" s="2150"/>
      <c r="I129" s="2152"/>
      <c r="J129" s="2154"/>
      <c r="K129" s="2139"/>
      <c r="L129" s="2139"/>
      <c r="M129" s="2139"/>
      <c r="N129" s="2141"/>
      <c r="O129" s="2139"/>
      <c r="P129" s="2139"/>
      <c r="Q129" s="2139"/>
      <c r="R129" s="2144"/>
      <c r="S129" s="2139"/>
      <c r="T129" s="1933"/>
      <c r="U129" s="1933"/>
      <c r="V129" s="1935"/>
      <c r="W129" s="1298"/>
      <c r="X129" s="1269"/>
      <c r="Y129" s="1269"/>
      <c r="Z129" s="1269"/>
      <c r="AA129" s="1269"/>
      <c r="AB129" s="1269"/>
      <c r="AC129" s="1269" t="s">
        <v>358</v>
      </c>
      <c r="AD129" s="1269" t="s">
        <v>359</v>
      </c>
      <c r="AE129" s="1269" t="s">
        <v>360</v>
      </c>
      <c r="AF129" s="1269" t="s">
        <v>361</v>
      </c>
      <c r="AG129" s="1269" t="s">
        <v>362</v>
      </c>
      <c r="AH129" s="1269" t="str">
        <f>IF($E$129=0,"",$E$129)</f>
        <v>Плата за подключение (технологическое присоединение) к системе теплоснабжения (индивидуальная)</v>
      </c>
      <c r="AI129" s="1269" t="str">
        <f>IF($G$129=0,"",$G$129)</f>
        <v/>
      </c>
      <c r="AJ129" s="1269" t="str">
        <f>IF($J$129=0,"",$J$129)</f>
        <v/>
      </c>
      <c r="AK129" s="1269" t="str">
        <f>IF($K$129="нет","без дифференциации",IF($N$129=0,"",$N$129))</f>
        <v/>
      </c>
      <c r="AL129" s="1269" t="str">
        <f>IF($O$129="нет","без дифференциации",IF($R$129=0,"",$R$129))</f>
        <v/>
      </c>
      <c r="AM129" s="1269" t="str">
        <f>IF($S$129="нет","без дифференциации",IF($V$129=0,"",$V$129))</f>
        <v/>
      </c>
      <c r="AN129" s="1774">
        <f>$I$129</f>
        <v>0</v>
      </c>
      <c r="AO129" s="1269" t="str">
        <f>$I$129&amp;"."&amp;$M$129</f>
        <v>.</v>
      </c>
      <c r="AP129" s="1268" t="str">
        <f>$I$129&amp;"."&amp;$M$129&amp;"."&amp;$Q$129</f>
        <v>..</v>
      </c>
      <c r="AQ129" s="1268" t="str">
        <f>$I$129&amp;"."&amp;$M$129&amp;"."&amp;$Q$129&amp;"."&amp;$U$129</f>
        <v>...</v>
      </c>
      <c r="AR129" s="1469">
        <v>0</v>
      </c>
    </row>
    <row s="1855" customFormat="1" customHeight="1" ht="17.25">
      <c r="A130" s="323"/>
      <c r="C130" s="322"/>
      <c r="D130" s="2137"/>
      <c r="E130" s="2145"/>
      <c r="F130" s="2148"/>
      <c r="G130" s="2145"/>
      <c r="H130" s="2151"/>
      <c r="I130" s="2153"/>
      <c r="J130" s="2155"/>
      <c r="K130" s="2140"/>
      <c r="L130" s="2140"/>
      <c r="M130" s="2140"/>
      <c r="N130" s="2142"/>
      <c r="O130" s="2140"/>
      <c r="P130" s="2140"/>
      <c r="Q130" s="2140"/>
      <c r="R130" s="2143"/>
      <c r="S130" s="2140"/>
      <c r="T130" s="1936"/>
      <c r="U130" s="1936"/>
      <c r="V130" s="1936"/>
      <c r="W130" s="1937"/>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69">
        <v>0</v>
      </c>
    </row>
    <row s="1855" customFormat="1" customHeight="1" ht="17.25">
      <c r="A131" s="323"/>
      <c r="C131" s="322"/>
      <c r="D131" s="2138"/>
      <c r="E131" s="2146"/>
      <c r="F131" s="2148"/>
      <c r="G131" s="2146"/>
      <c r="H131" s="2151"/>
      <c r="I131" s="2153"/>
      <c r="J131" s="2156"/>
      <c r="K131" s="2140"/>
      <c r="L131" s="2140"/>
      <c r="M131" s="2140"/>
      <c r="N131" s="2143"/>
      <c r="O131" s="2140"/>
      <c r="P131" s="1934"/>
      <c r="Q131" s="1936"/>
      <c r="R131" s="1936"/>
      <c r="S131" s="331"/>
      <c r="T131" s="331"/>
      <c r="U131" s="331"/>
      <c r="V131" s="331"/>
      <c r="W131" s="1937"/>
      <c r="X131" s="1268"/>
      <c r="Y131" s="1268"/>
      <c r="Z131" s="1268"/>
      <c r="AA131" s="1268"/>
      <c r="AB131" s="1268"/>
      <c r="AC131" s="1268"/>
      <c r="AD131" s="1268"/>
      <c r="AE131" s="1268"/>
      <c r="AF131" s="1268"/>
      <c r="AG131" s="1268"/>
      <c r="AH131" s="1268"/>
      <c r="AI131" s="1268"/>
      <c r="AJ131" s="1268"/>
      <c r="AK131" s="1268"/>
      <c r="AL131" s="1268"/>
      <c r="AM131" s="1268"/>
      <c r="AN131" s="1268"/>
      <c r="AO131" s="1268"/>
      <c r="AP131" s="1268"/>
      <c r="AQ131" s="1268"/>
      <c r="AR131" s="1469">
        <v>0</v>
      </c>
    </row>
    <row s="1855" customFormat="1" customHeight="1" ht="17.25">
      <c r="A132" s="323"/>
      <c r="C132" s="211"/>
      <c r="D132" s="2138"/>
      <c r="E132" s="2146"/>
      <c r="F132" s="2148"/>
      <c r="G132" s="2146"/>
      <c r="H132" s="2151"/>
      <c r="I132" s="2153"/>
      <c r="J132" s="2156"/>
      <c r="K132" s="2140"/>
      <c r="L132" s="1936"/>
      <c r="M132" s="1936"/>
      <c r="N132" s="1936"/>
      <c r="O132" s="1936"/>
      <c r="P132" s="1936"/>
      <c r="Q132" s="1936"/>
      <c r="R132" s="1936"/>
      <c r="S132" s="331"/>
      <c r="T132" s="331"/>
      <c r="U132" s="331"/>
      <c r="V132" s="331"/>
      <c r="W132" s="1937"/>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69">
        <v>0</v>
      </c>
    </row>
    <row s="1855" customFormat="1" customHeight="1" ht="17.25">
      <c r="A133" s="323"/>
      <c r="C133" s="322"/>
      <c r="D133" s="2138"/>
      <c r="E133" s="2146"/>
      <c r="F133" s="2149"/>
      <c r="G133" s="2146"/>
      <c r="H133" s="1301"/>
      <c r="I133" s="1938"/>
      <c r="J133" s="1938"/>
      <c r="K133" s="1938"/>
      <c r="L133" s="1938"/>
      <c r="M133" s="1938"/>
      <c r="N133" s="1938"/>
      <c r="O133" s="1938"/>
      <c r="P133" s="1938"/>
      <c r="Q133" s="1938"/>
      <c r="R133" s="1938"/>
      <c r="S133" s="1303"/>
      <c r="T133" s="1303"/>
      <c r="U133" s="1303"/>
      <c r="V133" s="1303"/>
      <c r="W133" s="1939"/>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211"/>
      <c r="D134" s="2137">
        <v>10</v>
      </c>
      <c r="E134" s="2145" t="s">
        <v>363</v>
      </c>
      <c r="F134" s="2147" t="s">
        <v>19</v>
      </c>
      <c r="G134" s="2145"/>
      <c r="H134" s="2150"/>
      <c r="I134" s="2152"/>
      <c r="J134" s="2154"/>
      <c r="K134" s="2139"/>
      <c r="L134" s="2139"/>
      <c r="M134" s="2139"/>
      <c r="N134" s="2141"/>
      <c r="O134" s="2139"/>
      <c r="P134" s="2139"/>
      <c r="Q134" s="2139"/>
      <c r="R134" s="2144"/>
      <c r="S134" s="2139"/>
      <c r="T134" s="1933"/>
      <c r="U134" s="1933"/>
      <c r="V134" s="1935"/>
      <c r="W134" s="1298"/>
      <c r="X134" s="1269"/>
      <c r="Y134" s="1269"/>
      <c r="Z134" s="1269"/>
      <c r="AA134" s="1269"/>
      <c r="AB134" s="1269"/>
      <c r="AC134" s="1269" t="s">
        <v>364</v>
      </c>
      <c r="AD134" s="1269" t="s">
        <v>365</v>
      </c>
      <c r="AE134" s="1269" t="s">
        <v>366</v>
      </c>
      <c r="AF134" s="1269" t="s">
        <v>367</v>
      </c>
      <c r="AG134" s="1269" t="s">
        <v>368</v>
      </c>
      <c r="AH134" s="1269" t="str">
        <f>IF($E$134=0,"",$E$134)</f>
        <v>Предельный уровень цены на тепловую энергию (мощность), поставляемую теплоснабжающими организациями потребителям</v>
      </c>
      <c r="AI134" s="1269" t="str">
        <f>IF($G$134=0,"",$G$134)</f>
        <v/>
      </c>
      <c r="AJ134" s="1269" t="str">
        <f>IF($J$134=0,"",$J$134)</f>
        <v/>
      </c>
      <c r="AK134" s="1269" t="str">
        <f>IF($K$134="нет","без дифференциации",IF($N$134=0,"",$N$134))</f>
        <v/>
      </c>
      <c r="AL134" s="1269" t="str">
        <f>IF($O$134="нет","без дифференциации",IF($R$134=0,"",$R$134))</f>
        <v/>
      </c>
      <c r="AM134" s="1269" t="str">
        <f>IF($S$134="нет","без дифференциации",IF($V$134=0,"",$V$134))</f>
        <v/>
      </c>
      <c r="AN134" s="1774">
        <f>$I$134</f>
        <v>0</v>
      </c>
      <c r="AO134" s="1269" t="str">
        <f>$I$134&amp;"."&amp;$M$134</f>
        <v>.</v>
      </c>
      <c r="AP134" s="1268" t="str">
        <f>$I$134&amp;"."&amp;$M$134&amp;"."&amp;$Q$134</f>
        <v>..</v>
      </c>
      <c r="AQ134" s="1268" t="str">
        <f>$I$134&amp;"."&amp;$M$134&amp;"."&amp;$Q$134&amp;"."&amp;$U$134</f>
        <v>...</v>
      </c>
      <c r="AR134" s="1469">
        <v>0</v>
      </c>
    </row>
    <row s="1855" customFormat="1" customHeight="1" ht="17.25" hidden="1">
      <c r="A135" s="323"/>
      <c r="C135" s="322"/>
      <c r="D135" s="2137"/>
      <c r="E135" s="2145"/>
      <c r="F135" s="2148"/>
      <c r="G135" s="2145"/>
      <c r="H135" s="2151"/>
      <c r="I135" s="2153"/>
      <c r="J135" s="2155"/>
      <c r="K135" s="2140"/>
      <c r="L135" s="2140"/>
      <c r="M135" s="2140"/>
      <c r="N135" s="2142"/>
      <c r="O135" s="2140"/>
      <c r="P135" s="2140"/>
      <c r="Q135" s="2140"/>
      <c r="R135" s="2143"/>
      <c r="S135" s="2140"/>
      <c r="T135" s="1936"/>
      <c r="U135" s="1936"/>
      <c r="V135" s="1936"/>
      <c r="W135" s="1937"/>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s="1855" customFormat="1" customHeight="1" ht="17.25" hidden="1">
      <c r="A136" s="323"/>
      <c r="C136" s="322"/>
      <c r="D136" s="2138"/>
      <c r="E136" s="2146"/>
      <c r="F136" s="2148"/>
      <c r="G136" s="2146"/>
      <c r="H136" s="2151"/>
      <c r="I136" s="2153"/>
      <c r="J136" s="2156"/>
      <c r="K136" s="2140"/>
      <c r="L136" s="2140"/>
      <c r="M136" s="2140"/>
      <c r="N136" s="2143"/>
      <c r="O136" s="2140"/>
      <c r="P136" s="1934"/>
      <c r="Q136" s="1936"/>
      <c r="R136" s="1936"/>
      <c r="S136" s="331"/>
      <c r="T136" s="331"/>
      <c r="U136" s="331"/>
      <c r="V136" s="331"/>
      <c r="W136" s="1937"/>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211"/>
      <c r="D137" s="2138"/>
      <c r="E137" s="2146"/>
      <c r="F137" s="2148"/>
      <c r="G137" s="2146"/>
      <c r="H137" s="2151"/>
      <c r="I137" s="2153"/>
      <c r="J137" s="2156"/>
      <c r="K137" s="2140"/>
      <c r="L137" s="1936"/>
      <c r="M137" s="1936"/>
      <c r="N137" s="1936"/>
      <c r="O137" s="1936"/>
      <c r="P137" s="1936"/>
      <c r="Q137" s="1936"/>
      <c r="R137" s="1936"/>
      <c r="S137" s="331"/>
      <c r="T137" s="331"/>
      <c r="U137" s="331"/>
      <c r="V137" s="331"/>
      <c r="W137" s="1937"/>
      <c r="Y137" s="1269"/>
      <c r="Z137" s="1269"/>
      <c r="AA137" s="1269"/>
      <c r="AB137" s="1269"/>
      <c r="AC137" s="1269"/>
      <c r="AD137" s="1269"/>
      <c r="AE137" s="1269"/>
      <c r="AF137" s="1269"/>
      <c r="AG137" s="1269"/>
      <c r="AH137" s="1269"/>
      <c r="AI137" s="1269"/>
      <c r="AJ137" s="1269"/>
      <c r="AK137" s="1269"/>
      <c r="AL137" s="1269"/>
      <c r="AM137" s="1269"/>
      <c r="AN137" s="1269"/>
      <c r="AO137" s="1269"/>
      <c r="AP137" s="1269"/>
      <c r="AQ137" s="1269"/>
      <c r="AR137" s="1469">
        <v>0</v>
      </c>
    </row>
    <row s="1855" customFormat="1" customHeight="1" ht="17.25" hidden="1">
      <c r="A138" s="323"/>
      <c r="C138" s="322"/>
      <c r="D138" s="2138"/>
      <c r="E138" s="2146"/>
      <c r="F138" s="2149"/>
      <c r="G138" s="2146"/>
      <c r="H138" s="1301"/>
      <c r="I138" s="1938"/>
      <c r="J138" s="1938"/>
      <c r="K138" s="1938"/>
      <c r="L138" s="1938"/>
      <c r="M138" s="1938"/>
      <c r="N138" s="1938"/>
      <c r="O138" s="1938"/>
      <c r="P138" s="1938"/>
      <c r="Q138" s="1938"/>
      <c r="R138" s="1938"/>
      <c r="S138" s="1303"/>
      <c r="T138" s="1303"/>
      <c r="U138" s="1303"/>
      <c r="V138" s="1303"/>
      <c r="W138" s="1939"/>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customHeight="1" ht="11.25">
      <c r="AR139" s="106">
        <v>0</v>
      </c>
    </row>
    <row customHeight="1" ht="11.25">
      <c r="E140" s="2176" t="s">
        <v>369</v>
      </c>
      <c r="F140" s="2176"/>
      <c r="G140" s="2176"/>
      <c r="H140" s="2176"/>
      <c r="I140" s="2176"/>
      <c r="J140" s="2176"/>
      <c r="K140" s="2176"/>
      <c r="L140" s="2176"/>
      <c r="M140" s="2176"/>
      <c r="N140" s="2176"/>
      <c r="O140" s="2176"/>
      <c r="P140" s="2176"/>
      <c r="Q140" s="2176"/>
      <c r="R140" s="2176"/>
      <c r="S140" s="2176"/>
      <c r="T140" s="2176"/>
      <c r="U140" s="2176"/>
      <c r="V140" s="2176"/>
      <c r="W140" s="2176"/>
      <c r="AR140" s="106">
        <v>0</v>
      </c>
    </row>
    <row customHeight="1" ht="36.75">
      <c r="E141" s="2174" t="s">
        <v>370</v>
      </c>
      <c r="F141" s="2174"/>
      <c r="G141" s="2175"/>
      <c r="H141" s="2175"/>
      <c r="I141" s="2175"/>
      <c r="J141" s="2175"/>
      <c r="K141" s="2175"/>
      <c r="L141" s="2175"/>
      <c r="M141" s="2175"/>
      <c r="N141" s="2175"/>
      <c r="O141" s="2175"/>
      <c r="P141" s="2175"/>
      <c r="Q141" s="2175"/>
      <c r="R141" s="2175"/>
      <c r="S141" s="2175"/>
      <c r="T141" s="2175"/>
      <c r="U141" s="2175"/>
      <c r="V141" s="2175"/>
      <c r="W141" s="2175"/>
      <c r="AR141" s="106">
        <v>0</v>
      </c>
    </row>
    <row customHeight="1" ht="28.5">
      <c r="E142" s="2174" t="s">
        <v>371</v>
      </c>
      <c r="F142" s="2174"/>
      <c r="G142" s="2175"/>
      <c r="H142" s="2175"/>
      <c r="I142" s="2175"/>
      <c r="J142" s="2175"/>
      <c r="K142" s="2175"/>
      <c r="L142" s="2175"/>
      <c r="M142" s="2175"/>
      <c r="N142" s="2175"/>
      <c r="O142" s="2175"/>
      <c r="P142" s="2175"/>
      <c r="Q142" s="2175"/>
      <c r="R142" s="2175"/>
      <c r="S142" s="2175"/>
      <c r="T142" s="2175"/>
      <c r="U142" s="2175"/>
      <c r="V142" s="2175"/>
      <c r="W142" s="2175"/>
      <c r="AR142" s="106">
        <v>0</v>
      </c>
    </row>
    <row customHeight="1" ht="27">
      <c r="E143" s="2174" t="s">
        <v>372</v>
      </c>
      <c r="F143" s="2174"/>
      <c r="G143" s="2175"/>
      <c r="H143" s="2175"/>
      <c r="I143" s="2175"/>
      <c r="J143" s="2175"/>
      <c r="K143" s="2175"/>
      <c r="L143" s="2175"/>
      <c r="M143" s="2175"/>
      <c r="N143" s="2175"/>
      <c r="O143" s="2175"/>
      <c r="P143" s="2175"/>
      <c r="Q143" s="2175"/>
      <c r="R143" s="2175"/>
      <c r="S143" s="2175"/>
      <c r="T143" s="2175"/>
      <c r="U143" s="2175"/>
      <c r="V143" s="2175"/>
      <c r="W143" s="2175"/>
      <c r="AR143" s="106">
        <v>0</v>
      </c>
    </row>
    <row customHeight="1" ht="17.25">
      <c r="E144" s="2174" t="s">
        <v>373</v>
      </c>
      <c r="F144" s="2174"/>
      <c r="G144" s="2175"/>
      <c r="H144" s="2175"/>
      <c r="I144" s="2175"/>
      <c r="J144" s="2175"/>
      <c r="K144" s="2175"/>
      <c r="L144" s="2175"/>
      <c r="M144" s="2175"/>
      <c r="N144" s="2175"/>
      <c r="O144" s="2175"/>
      <c r="P144" s="2175"/>
      <c r="Q144" s="2175"/>
      <c r="R144" s="2175"/>
      <c r="S144" s="2175"/>
      <c r="T144" s="2175"/>
      <c r="U144" s="2175"/>
      <c r="V144" s="2175"/>
      <c r="W144" s="2175"/>
      <c r="AR144" s="106">
        <v>0</v>
      </c>
    </row>
    <row customHeight="1" ht="15">
      <c r="E145" s="342"/>
      <c r="F145" s="1287"/>
      <c r="G145" s="159"/>
      <c r="H145" s="159"/>
      <c r="I145" s="159"/>
      <c r="J145" s="159"/>
      <c r="K145" s="159"/>
      <c r="L145" s="159"/>
      <c r="M145" s="159"/>
      <c r="N145" s="159"/>
      <c r="O145" s="159"/>
      <c r="P145" s="159"/>
      <c r="Q145" s="159"/>
      <c r="R145" s="159"/>
      <c r="S145" s="159"/>
      <c r="T145" s="159"/>
      <c r="U145" s="159"/>
      <c r="V145" s="159"/>
      <c r="W145" s="159"/>
      <c r="AR145" s="106">
        <v>0</v>
      </c>
    </row>
    <row customHeight="1" ht="15">
      <c r="E146" s="2176" t="s">
        <v>374</v>
      </c>
      <c r="F146" s="2176"/>
      <c r="G146" s="2176"/>
      <c r="H146" s="2176"/>
      <c r="I146" s="2176"/>
      <c r="J146" s="2176"/>
      <c r="K146" s="2176"/>
      <c r="L146" s="2176"/>
      <c r="M146" s="2176"/>
      <c r="N146" s="2176"/>
      <c r="O146" s="2176"/>
      <c r="P146" s="2176"/>
      <c r="Q146" s="2176"/>
      <c r="R146" s="2176"/>
      <c r="S146" s="2176"/>
      <c r="T146" s="2176"/>
      <c r="U146" s="2176"/>
      <c r="V146" s="2176"/>
      <c r="W146" s="2176"/>
      <c r="AR146" s="106">
        <v>0</v>
      </c>
    </row>
    <row customHeight="1" ht="17.25">
      <c r="E147" s="2174" t="s">
        <v>375</v>
      </c>
      <c r="F147" s="2174"/>
      <c r="G147" s="2175"/>
      <c r="H147" s="2175"/>
      <c r="I147" s="2175"/>
      <c r="J147" s="2175"/>
      <c r="K147" s="2175"/>
      <c r="L147" s="2175"/>
      <c r="M147" s="2175"/>
      <c r="N147" s="2175"/>
      <c r="O147" s="2175"/>
      <c r="P147" s="2175"/>
      <c r="Q147" s="2175"/>
      <c r="R147" s="2175"/>
      <c r="S147" s="2175"/>
      <c r="T147" s="2175"/>
      <c r="U147" s="2175"/>
      <c r="V147" s="2175"/>
      <c r="W147" s="2175"/>
      <c r="AR147" s="106">
        <v>0</v>
      </c>
    </row>
    <row customHeight="1" ht="17.25">
      <c r="E148" s="2174" t="s">
        <v>376</v>
      </c>
      <c r="F148" s="2174"/>
      <c r="G148" s="2175"/>
      <c r="H148" s="2175"/>
      <c r="I148" s="2175"/>
      <c r="J148" s="2175"/>
      <c r="K148" s="2175"/>
      <c r="L148" s="2175"/>
      <c r="M148" s="2175"/>
      <c r="N148" s="2175"/>
      <c r="O148" s="2175"/>
      <c r="P148" s="2175"/>
      <c r="Q148" s="2175"/>
      <c r="R148" s="2175"/>
      <c r="S148" s="2175"/>
      <c r="T148" s="2175"/>
      <c r="U148" s="2175"/>
      <c r="V148" s="2175"/>
      <c r="W148" s="2175"/>
      <c r="AR148" s="106">
        <v>0</v>
      </c>
    </row>
    <row s="1855" customFormat="1" customHeight="1" ht="11.25" hidden="1">
      <c r="A149" s="279"/>
      <c r="B149" s="279"/>
      <c r="Y149" s="1261"/>
      <c r="Z149" s="1261"/>
      <c r="AA149" s="1261"/>
      <c r="AB149" s="1261"/>
      <c r="AC149" s="1261"/>
      <c r="AD149" s="1261"/>
      <c r="AE149" s="1261"/>
      <c r="AF149" s="1261"/>
      <c r="AG149" s="1261"/>
      <c r="AH149" s="1261"/>
      <c r="AI149" s="1261"/>
      <c r="AJ149" s="1261"/>
      <c r="AK149" s="1261"/>
      <c r="AL149" s="1261"/>
      <c r="AM149" s="1261"/>
      <c r="AN149" s="1261"/>
      <c r="AO149" s="1261"/>
      <c r="AP149" s="1261"/>
      <c r="AQ149" s="1261"/>
      <c r="AR149" s="1352">
        <v>0</v>
      </c>
    </row>
    <row s="1855" customFormat="1" customHeight="1" ht="17.25" hidden="1">
      <c r="A150" s="323"/>
      <c r="C150" s="211"/>
      <c r="D150" s="2137">
        <v>1</v>
      </c>
      <c r="E150" s="2145" t="s">
        <v>377</v>
      </c>
      <c r="F150" s="2147" t="s">
        <v>19</v>
      </c>
      <c r="G150" s="2145"/>
      <c r="H150" s="2150"/>
      <c r="I150" s="2152"/>
      <c r="J150" s="2154"/>
      <c r="K150" s="2139"/>
      <c r="L150" s="2139"/>
      <c r="M150" s="2139"/>
      <c r="N150" s="2141"/>
      <c r="O150" s="2139"/>
      <c r="P150" s="2139"/>
      <c r="Q150" s="2139"/>
      <c r="R150" s="2144"/>
      <c r="S150" s="2139"/>
      <c r="T150" s="1472"/>
      <c r="U150" s="1472"/>
      <c r="V150" s="1474"/>
      <c r="W150" s="1298"/>
      <c r="Y150" s="1269"/>
      <c r="Z150" s="1269"/>
      <c r="AA150" s="1269"/>
      <c r="AB150" s="1269"/>
      <c r="AC150" s="1269" t="s">
        <v>378</v>
      </c>
      <c r="AD150" s="1269" t="s">
        <v>379</v>
      </c>
      <c r="AE150" s="1269" t="s">
        <v>380</v>
      </c>
      <c r="AF150" s="1269" t="s">
        <v>381</v>
      </c>
      <c r="AG150" s="1269"/>
      <c r="AH150" s="1269" t="str">
        <f>IF($E$150=0,"",$E$150)</f>
        <v>Тариф на питьевую воду (питьевое водоснабжение)</v>
      </c>
      <c r="AI150" s="1269" t="str">
        <f>IF($G$150=0,"",$G$150)</f>
        <v/>
      </c>
      <c r="AJ150" s="1269" t="str">
        <f>IF($J$150=0,"",$J$150)</f>
        <v/>
      </c>
      <c r="AK150" s="1269" t="str">
        <f>IF($K$150="нет","без дифференциации",IF($N$150=0,"",$N$150))</f>
        <v/>
      </c>
      <c r="AL150" s="1269" t="str">
        <f>IF($O$150="нет","без дифференциации",IF($R$150=0,"",$R$150))</f>
        <v/>
      </c>
      <c r="AM150" s="1269" t="str">
        <f>IF($S$150="нет","без дифференциации",IF($V$150=0,"",$V$150))</f>
        <v/>
      </c>
      <c r="AN150" s="1269">
        <f>$I$150</f>
        <v>0</v>
      </c>
      <c r="AO150" s="1269" t="str">
        <f>$I$150&amp;"."&amp;$M$150</f>
        <v>.</v>
      </c>
      <c r="AP150" s="1269" t="str">
        <f>$I$150&amp;"."&amp;$M$150&amp;"."&amp;$Q$150</f>
        <v>..</v>
      </c>
      <c r="AQ150" s="1269" t="str">
        <f>$I$150&amp;"."&amp;$M$150&amp;"."&amp;$Q$150&amp;"."&amp;$U$150</f>
        <v>...</v>
      </c>
      <c r="AR150" s="1352">
        <v>0</v>
      </c>
    </row>
    <row s="1855" customFormat="1" customHeight="1" ht="17.25" hidden="1">
      <c r="A151" s="323"/>
      <c r="C151" s="322"/>
      <c r="D151" s="2137"/>
      <c r="E151" s="2145"/>
      <c r="F151" s="2148"/>
      <c r="G151" s="2145"/>
      <c r="H151" s="2151"/>
      <c r="I151" s="2153"/>
      <c r="J151" s="2155"/>
      <c r="K151" s="2140"/>
      <c r="L151" s="2140"/>
      <c r="M151" s="2140"/>
      <c r="N151" s="2142"/>
      <c r="O151" s="2140"/>
      <c r="P151" s="2140"/>
      <c r="Q151" s="2140"/>
      <c r="R151" s="2143"/>
      <c r="S151" s="2140"/>
      <c r="T151" s="1299"/>
      <c r="U151" s="1299"/>
      <c r="V151" s="1299"/>
      <c r="W151" s="1300"/>
      <c r="Y151" s="1261"/>
      <c r="Z151" s="1261"/>
      <c r="AA151" s="1261"/>
      <c r="AB151" s="1261"/>
      <c r="AC151" s="1261"/>
      <c r="AD151" s="1261"/>
      <c r="AE151" s="1261"/>
      <c r="AF151" s="1261"/>
      <c r="AG151" s="1261"/>
      <c r="AH151" s="1261"/>
      <c r="AI151" s="1261"/>
      <c r="AJ151" s="1261"/>
      <c r="AK151" s="1261"/>
      <c r="AL151" s="1261"/>
      <c r="AM151" s="1261"/>
      <c r="AN151" s="1261"/>
      <c r="AO151" s="1261"/>
      <c r="AP151" s="1261"/>
      <c r="AQ151" s="1261"/>
      <c r="AR151" s="1352">
        <v>0</v>
      </c>
    </row>
    <row s="1855" customFormat="1" customHeight="1" ht="17.25" hidden="1">
      <c r="A152" s="323"/>
      <c r="C152" s="211"/>
      <c r="D152" s="2137"/>
      <c r="E152" s="2145"/>
      <c r="F152" s="2148"/>
      <c r="G152" s="2145"/>
      <c r="H152" s="2151"/>
      <c r="I152" s="2153"/>
      <c r="J152" s="2156"/>
      <c r="K152" s="2140"/>
      <c r="L152" s="2140"/>
      <c r="M152" s="2140"/>
      <c r="N152" s="2143"/>
      <c r="O152" s="2140"/>
      <c r="P152" s="1473"/>
      <c r="Q152" s="1299"/>
      <c r="R152" s="1299"/>
      <c r="S152" s="331"/>
      <c r="T152" s="331"/>
      <c r="U152" s="331"/>
      <c r="V152" s="331"/>
      <c r="W152" s="1300"/>
      <c r="Y152" s="1269"/>
      <c r="Z152" s="1269"/>
      <c r="AA152" s="1269"/>
      <c r="AB152" s="1269"/>
      <c r="AC152" s="1269"/>
      <c r="AD152" s="1269"/>
      <c r="AE152" s="1269"/>
      <c r="AF152" s="1269"/>
      <c r="AG152" s="1269"/>
      <c r="AH152" s="1269"/>
      <c r="AI152" s="1269"/>
      <c r="AJ152" s="1269"/>
      <c r="AK152" s="1269"/>
      <c r="AL152" s="1269"/>
      <c r="AM152" s="1269"/>
      <c r="AN152" s="1269"/>
      <c r="AO152" s="1269"/>
      <c r="AP152" s="1269"/>
      <c r="AQ152" s="1269"/>
      <c r="AR152" s="1443">
        <v>0</v>
      </c>
    </row>
    <row s="1855" customFormat="1" customHeight="1" ht="17.25" hidden="1">
      <c r="A153" s="323"/>
      <c r="C153" s="322"/>
      <c r="D153" s="2137"/>
      <c r="E153" s="2145"/>
      <c r="F153" s="2148"/>
      <c r="G153" s="2145"/>
      <c r="H153" s="2151"/>
      <c r="I153" s="2153"/>
      <c r="J153" s="2156"/>
      <c r="K153" s="2140"/>
      <c r="L153" s="1299"/>
      <c r="M153" s="1299"/>
      <c r="N153" s="1299"/>
      <c r="O153" s="1299"/>
      <c r="P153" s="1299"/>
      <c r="Q153" s="1299"/>
      <c r="R153" s="1299"/>
      <c r="S153" s="331"/>
      <c r="T153" s="331"/>
      <c r="U153" s="331"/>
      <c r="V153" s="331"/>
      <c r="W153" s="1300"/>
      <c r="Y153" s="1261"/>
      <c r="Z153" s="1261"/>
      <c r="AA153" s="1261"/>
      <c r="AB153" s="1261"/>
      <c r="AC153" s="1261"/>
      <c r="AD153" s="1261"/>
      <c r="AE153" s="1261"/>
      <c r="AF153" s="1261"/>
      <c r="AG153" s="1261"/>
      <c r="AH153" s="1261"/>
      <c r="AI153" s="1261"/>
      <c r="AJ153" s="1261"/>
      <c r="AK153" s="1261"/>
      <c r="AL153" s="1261"/>
      <c r="AM153" s="1261"/>
      <c r="AN153" s="1261"/>
      <c r="AO153" s="1261"/>
      <c r="AP153" s="1261"/>
      <c r="AQ153" s="1261"/>
      <c r="AR153" s="1443">
        <v>0</v>
      </c>
    </row>
    <row s="1855" customFormat="1" customHeight="1" ht="17.25" hidden="1">
      <c r="A154" s="323"/>
      <c r="C154" s="322"/>
      <c r="D154" s="2138"/>
      <c r="E154" s="2146"/>
      <c r="F154" s="2149"/>
      <c r="G154" s="2146"/>
      <c r="H154" s="1301"/>
      <c r="I154" s="1302"/>
      <c r="J154" s="1302"/>
      <c r="K154" s="1302"/>
      <c r="L154" s="1302"/>
      <c r="M154" s="1302"/>
      <c r="N154" s="1302"/>
      <c r="O154" s="1302"/>
      <c r="P154" s="1302"/>
      <c r="Q154" s="1302"/>
      <c r="R154" s="1302"/>
      <c r="S154" s="1303"/>
      <c r="T154" s="1303"/>
      <c r="U154" s="1303"/>
      <c r="V154" s="1303"/>
      <c r="W154" s="1304"/>
      <c r="Y154" s="1261"/>
      <c r="Z154" s="1261"/>
      <c r="AA154" s="1261"/>
      <c r="AB154" s="1261"/>
      <c r="AC154" s="1261"/>
      <c r="AD154" s="1261"/>
      <c r="AE154" s="1261"/>
      <c r="AF154" s="1261"/>
      <c r="AG154" s="1261"/>
      <c r="AH154" s="1261"/>
      <c r="AI154" s="1261"/>
      <c r="AJ154" s="1261"/>
      <c r="AK154" s="1261"/>
      <c r="AL154" s="1261"/>
      <c r="AM154" s="1261"/>
      <c r="AN154" s="1261"/>
      <c r="AO154" s="1261"/>
      <c r="AP154" s="1261"/>
      <c r="AQ154" s="1261"/>
      <c r="AR154" s="1352">
        <v>0</v>
      </c>
    </row>
    <row s="1855" customFormat="1" customHeight="1" ht="17.25" hidden="1">
      <c r="A155" s="323"/>
      <c r="C155" s="211"/>
      <c r="D155" s="2137">
        <v>2</v>
      </c>
      <c r="E155" s="2145" t="s">
        <v>382</v>
      </c>
      <c r="F155" s="2147" t="s">
        <v>19</v>
      </c>
      <c r="G155" s="2145"/>
      <c r="H155" s="2150"/>
      <c r="I155" s="2152"/>
      <c r="J155" s="2154"/>
      <c r="K155" s="2139"/>
      <c r="L155" s="2139"/>
      <c r="M155" s="2139"/>
      <c r="N155" s="2141"/>
      <c r="O155" s="2139"/>
      <c r="P155" s="2139"/>
      <c r="Q155" s="2139"/>
      <c r="R155" s="2144"/>
      <c r="S155" s="2139"/>
      <c r="T155" s="1445"/>
      <c r="U155" s="1445"/>
      <c r="V155" s="1447"/>
      <c r="W155" s="1298"/>
      <c r="X155" s="1269"/>
      <c r="Y155" s="1269"/>
      <c r="Z155" s="1269"/>
      <c r="AA155" s="1269"/>
      <c r="AB155" s="1269"/>
      <c r="AC155" s="1269" t="s">
        <v>383</v>
      </c>
      <c r="AD155" s="1269" t="s">
        <v>384</v>
      </c>
      <c r="AE155" s="1269" t="s">
        <v>385</v>
      </c>
      <c r="AF155" s="1269" t="s">
        <v>386</v>
      </c>
      <c r="AG155" s="1269"/>
      <c r="AH155" s="1269" t="str">
        <f>IF($E$155=0,"",$E$155)</f>
        <v>Тариф на техническую воду</v>
      </c>
      <c r="AI155" s="1269" t="str">
        <f>IF($G$155=0,"",$G$155)</f>
        <v/>
      </c>
      <c r="AJ155" s="1269" t="str">
        <f>IF($J$155=0,"",$J$155)</f>
        <v/>
      </c>
      <c r="AK155" s="1269" t="str">
        <f>IF($K$155="нет","без дифференциации",IF($N$155=0,"",$N$155))</f>
        <v/>
      </c>
      <c r="AL155" s="1269" t="str">
        <f>IF($O$155="нет","без дифференциации",IF($R$155=0,"",$R$155))</f>
        <v/>
      </c>
      <c r="AM155" s="1269" t="str">
        <f>IF($S$155="нет","без дифференциации",IF($V$155=0,"",$V$155))</f>
        <v/>
      </c>
      <c r="AN155" s="1774">
        <f>$I$155</f>
        <v>0</v>
      </c>
      <c r="AO155" s="1269" t="str">
        <f>$I$155&amp;"."&amp;$M$155</f>
        <v>.</v>
      </c>
      <c r="AP155" s="1261" t="str">
        <f>$I$155&amp;"."&amp;$M$155&amp;"."&amp;$Q$155</f>
        <v>..</v>
      </c>
      <c r="AQ155" s="1261" t="str">
        <f>$I$155&amp;"."&amp;$M$155&amp;"."&amp;$Q$155&amp;"."&amp;$U$155</f>
        <v>...</v>
      </c>
      <c r="AR155" s="1352">
        <v>0</v>
      </c>
    </row>
    <row s="1855" customFormat="1" customHeight="1" ht="17.25" hidden="1">
      <c r="A156" s="323"/>
      <c r="C156" s="322"/>
      <c r="D156" s="2137"/>
      <c r="E156" s="2145"/>
      <c r="F156" s="2148"/>
      <c r="G156" s="2145"/>
      <c r="H156" s="2151"/>
      <c r="I156" s="2153"/>
      <c r="J156" s="2155"/>
      <c r="K156" s="2140"/>
      <c r="L156" s="2140"/>
      <c r="M156" s="2140"/>
      <c r="N156" s="2142"/>
      <c r="O156" s="2140"/>
      <c r="P156" s="2140"/>
      <c r="Q156" s="2140"/>
      <c r="R156" s="2143"/>
      <c r="S156" s="2140"/>
      <c r="T156" s="1299"/>
      <c r="U156" s="1299"/>
      <c r="V156" s="1299"/>
      <c r="W156" s="1300"/>
      <c r="X156" s="1261"/>
      <c r="Y156" s="1261"/>
      <c r="Z156" s="1261"/>
      <c r="AA156" s="1261"/>
      <c r="AB156" s="1261"/>
      <c r="AC156" s="1261"/>
      <c r="AD156" s="1261"/>
      <c r="AE156" s="1261"/>
      <c r="AF156" s="1261"/>
      <c r="AG156" s="1261"/>
      <c r="AH156" s="1261"/>
      <c r="AI156" s="1261"/>
      <c r="AJ156" s="1261"/>
      <c r="AK156" s="1261"/>
      <c r="AL156" s="1261"/>
      <c r="AM156" s="1261"/>
      <c r="AN156" s="1261"/>
      <c r="AO156" s="1261"/>
      <c r="AP156" s="1261"/>
      <c r="AQ156" s="1261"/>
      <c r="AR156" s="1352">
        <v>0</v>
      </c>
    </row>
    <row s="1855" customFormat="1" customHeight="1" ht="17.25" hidden="1">
      <c r="A157" s="323"/>
      <c r="C157" s="322"/>
      <c r="D157" s="2138"/>
      <c r="E157" s="2146"/>
      <c r="F157" s="2148"/>
      <c r="G157" s="2146"/>
      <c r="H157" s="2151"/>
      <c r="I157" s="2153"/>
      <c r="J157" s="2156"/>
      <c r="K157" s="2140"/>
      <c r="L157" s="2140"/>
      <c r="M157" s="2140"/>
      <c r="N157" s="2143"/>
      <c r="O157" s="2140"/>
      <c r="P157" s="1446"/>
      <c r="Q157" s="1299"/>
      <c r="R157" s="1299"/>
      <c r="S157" s="331"/>
      <c r="T157" s="331"/>
      <c r="U157" s="331"/>
      <c r="V157" s="331"/>
      <c r="W157" s="1300"/>
      <c r="X157" s="1261"/>
      <c r="Y157" s="1261"/>
      <c r="Z157" s="1261"/>
      <c r="AA157" s="1261"/>
      <c r="AB157" s="1261"/>
      <c r="AC157" s="1261"/>
      <c r="AD157" s="1261"/>
      <c r="AE157" s="1261"/>
      <c r="AF157" s="1261"/>
      <c r="AG157" s="1261"/>
      <c r="AH157" s="1261"/>
      <c r="AI157" s="1261"/>
      <c r="AJ157" s="1261"/>
      <c r="AK157" s="1261"/>
      <c r="AL157" s="1261"/>
      <c r="AM157" s="1261"/>
      <c r="AN157" s="1261"/>
      <c r="AO157" s="1261"/>
      <c r="AP157" s="1261"/>
      <c r="AQ157" s="1261"/>
      <c r="AR157" s="1352">
        <v>0</v>
      </c>
    </row>
    <row s="1855" customFormat="1" customHeight="1" ht="17.25" hidden="1">
      <c r="A158" s="323"/>
      <c r="C158" s="322"/>
      <c r="D158" s="2138"/>
      <c r="E158" s="2146"/>
      <c r="F158" s="2148"/>
      <c r="G158" s="2146"/>
      <c r="H158" s="2151"/>
      <c r="I158" s="2153"/>
      <c r="J158" s="2156"/>
      <c r="K158" s="2140"/>
      <c r="L158" s="1299"/>
      <c r="M158" s="1299"/>
      <c r="N158" s="1299"/>
      <c r="O158" s="1299"/>
      <c r="P158" s="1299"/>
      <c r="Q158" s="1299"/>
      <c r="R158" s="1299"/>
      <c r="S158" s="331"/>
      <c r="T158" s="331"/>
      <c r="U158" s="331"/>
      <c r="V158" s="331"/>
      <c r="W158" s="1300"/>
      <c r="X158" s="1261"/>
      <c r="Y158" s="1261"/>
      <c r="Z158" s="1261"/>
      <c r="AA158" s="1261"/>
      <c r="AB158" s="1261"/>
      <c r="AC158" s="1261"/>
      <c r="AD158" s="1261"/>
      <c r="AE158" s="1261"/>
      <c r="AF158" s="1261"/>
      <c r="AG158" s="1261"/>
      <c r="AH158" s="1261"/>
      <c r="AI158" s="1261"/>
      <c r="AJ158" s="1261"/>
      <c r="AK158" s="1261"/>
      <c r="AL158" s="1261"/>
      <c r="AM158" s="1261"/>
      <c r="AN158" s="1261"/>
      <c r="AO158" s="1261"/>
      <c r="AP158" s="1261"/>
      <c r="AQ158" s="1261"/>
      <c r="AR158" s="1352">
        <v>0</v>
      </c>
    </row>
    <row s="1855" customFormat="1" customHeight="1" ht="17.25" hidden="1">
      <c r="A159" s="323"/>
      <c r="C159" s="322"/>
      <c r="D159" s="2138"/>
      <c r="E159" s="2146"/>
      <c r="F159" s="2149"/>
      <c r="G159" s="2146"/>
      <c r="H159" s="1301"/>
      <c r="I159" s="1302"/>
      <c r="J159" s="1302"/>
      <c r="K159" s="1302"/>
      <c r="L159" s="1302"/>
      <c r="M159" s="1302"/>
      <c r="N159" s="1302"/>
      <c r="O159" s="1302"/>
      <c r="P159" s="1302"/>
      <c r="Q159" s="1302"/>
      <c r="R159" s="1302"/>
      <c r="S159" s="1303"/>
      <c r="T159" s="1303"/>
      <c r="U159" s="1303"/>
      <c r="V159" s="1303"/>
      <c r="W159" s="1304"/>
      <c r="X159" s="1261"/>
      <c r="Y159" s="1261"/>
      <c r="Z159" s="1261"/>
      <c r="AA159" s="1261"/>
      <c r="AB159" s="1261"/>
      <c r="AC159" s="1261"/>
      <c r="AD159" s="1261"/>
      <c r="AE159" s="1261"/>
      <c r="AF159" s="1261"/>
      <c r="AG159" s="1261"/>
      <c r="AH159" s="1261"/>
      <c r="AI159" s="1261"/>
      <c r="AJ159" s="1261"/>
      <c r="AK159" s="1261"/>
      <c r="AL159" s="1261"/>
      <c r="AM159" s="1261"/>
      <c r="AN159" s="1261"/>
      <c r="AO159" s="1261"/>
      <c r="AP159" s="1261"/>
      <c r="AQ159" s="1261"/>
      <c r="AR159" s="1352">
        <v>0</v>
      </c>
    </row>
    <row s="1855" customFormat="1" customHeight="1" ht="17.25" hidden="1">
      <c r="A160" s="323"/>
      <c r="C160" s="211"/>
      <c r="D160" s="2137">
        <v>3</v>
      </c>
      <c r="E160" s="2145" t="s">
        <v>387</v>
      </c>
      <c r="F160" s="2147" t="s">
        <v>19</v>
      </c>
      <c r="G160" s="2145"/>
      <c r="H160" s="2150"/>
      <c r="I160" s="2152"/>
      <c r="J160" s="2154"/>
      <c r="K160" s="2139"/>
      <c r="L160" s="2139"/>
      <c r="M160" s="2139"/>
      <c r="N160" s="2141"/>
      <c r="O160" s="2139"/>
      <c r="P160" s="2139"/>
      <c r="Q160" s="2139"/>
      <c r="R160" s="2144"/>
      <c r="S160" s="2139"/>
      <c r="T160" s="1445"/>
      <c r="U160" s="1445"/>
      <c r="V160" s="1447"/>
      <c r="W160" s="1298"/>
      <c r="X160" s="1269"/>
      <c r="Y160" s="1269"/>
      <c r="Z160" s="1269"/>
      <c r="AA160" s="1269"/>
      <c r="AB160" s="1269"/>
      <c r="AC160" s="1269" t="s">
        <v>388</v>
      </c>
      <c r="AD160" s="1269" t="s">
        <v>389</v>
      </c>
      <c r="AE160" s="1269" t="s">
        <v>390</v>
      </c>
      <c r="AF160" s="1269" t="s">
        <v>391</v>
      </c>
      <c r="AG160" s="1269"/>
      <c r="AH160" s="1269" t="str">
        <f>IF($E$160=0,"",$E$160)</f>
        <v>Тариф на транспортировку воды</v>
      </c>
      <c r="AI160" s="1269" t="str">
        <f>IF($G$160=0,"",$G$160)</f>
        <v/>
      </c>
      <c r="AJ160" s="1269" t="str">
        <f>IF($J$160=0,"",$J$160)</f>
        <v/>
      </c>
      <c r="AK160" s="1269" t="str">
        <f>IF($K$160="нет","без дифференциации",IF($N$160=0,"",$N$160))</f>
        <v/>
      </c>
      <c r="AL160" s="1269" t="str">
        <f>IF($O$160="нет","без дифференциации",IF($R$160=0,"",$R$160))</f>
        <v/>
      </c>
      <c r="AM160" s="1269" t="str">
        <f>IF($S$160="нет","без дифференциации",IF($V$160=0,"",$V$160))</f>
        <v/>
      </c>
      <c r="AN160" s="1774">
        <f>$I$160</f>
        <v>0</v>
      </c>
      <c r="AO160" s="1269" t="str">
        <f>$I$160&amp;"."&amp;$M$160</f>
        <v>.</v>
      </c>
      <c r="AP160" s="1261" t="str">
        <f>$I$160&amp;"."&amp;$M$160&amp;"."&amp;$Q$160</f>
        <v>..</v>
      </c>
      <c r="AQ160" s="1261" t="str">
        <f>$I$160&amp;"."&amp;$M$160&amp;"."&amp;$Q$160&amp;"."&amp;$U$160</f>
        <v>...</v>
      </c>
      <c r="AR160" s="1352">
        <v>0</v>
      </c>
    </row>
    <row s="1855" customFormat="1" customHeight="1" ht="17.25" hidden="1">
      <c r="A161" s="323"/>
      <c r="C161" s="322"/>
      <c r="D161" s="2137"/>
      <c r="E161" s="2145"/>
      <c r="F161" s="2148"/>
      <c r="G161" s="2145"/>
      <c r="H161" s="2151"/>
      <c r="I161" s="2153"/>
      <c r="J161" s="2155"/>
      <c r="K161" s="2140"/>
      <c r="L161" s="2140"/>
      <c r="M161" s="2140"/>
      <c r="N161" s="2142"/>
      <c r="O161" s="2140"/>
      <c r="P161" s="2140"/>
      <c r="Q161" s="2140"/>
      <c r="R161" s="2143"/>
      <c r="S161" s="2140"/>
      <c r="T161" s="1299"/>
      <c r="U161" s="1299"/>
      <c r="V161" s="1299"/>
      <c r="W161" s="1300"/>
      <c r="X161" s="1261"/>
      <c r="Y161" s="1261"/>
      <c r="Z161" s="1261"/>
      <c r="AA161" s="1261"/>
      <c r="AB161" s="1261"/>
      <c r="AC161" s="1261"/>
      <c r="AD161" s="1261"/>
      <c r="AE161" s="1261"/>
      <c r="AF161" s="1261"/>
      <c r="AG161" s="1261"/>
      <c r="AH161" s="1261"/>
      <c r="AI161" s="1261"/>
      <c r="AJ161" s="1261"/>
      <c r="AK161" s="1261"/>
      <c r="AL161" s="1261"/>
      <c r="AM161" s="1261"/>
      <c r="AN161" s="1261"/>
      <c r="AO161" s="1261"/>
      <c r="AP161" s="1261"/>
      <c r="AQ161" s="1261"/>
      <c r="AR161" s="1352">
        <v>0</v>
      </c>
    </row>
    <row s="1855" customFormat="1" customHeight="1" ht="17.25" hidden="1">
      <c r="A162" s="323"/>
      <c r="C162" s="322"/>
      <c r="D162" s="2138"/>
      <c r="E162" s="2146"/>
      <c r="F162" s="2148"/>
      <c r="G162" s="2146"/>
      <c r="H162" s="2151"/>
      <c r="I162" s="2153"/>
      <c r="J162" s="2156"/>
      <c r="K162" s="2140"/>
      <c r="L162" s="2140"/>
      <c r="M162" s="2140"/>
      <c r="N162" s="2143"/>
      <c r="O162" s="2140"/>
      <c r="P162" s="1446"/>
      <c r="Q162" s="1299"/>
      <c r="R162" s="1299"/>
      <c r="S162" s="331"/>
      <c r="T162" s="331"/>
      <c r="U162" s="331"/>
      <c r="V162" s="331"/>
      <c r="W162" s="1300"/>
      <c r="X162" s="1261"/>
      <c r="Y162" s="1261"/>
      <c r="Z162" s="1261"/>
      <c r="AA162" s="1261"/>
      <c r="AB162" s="1261"/>
      <c r="AC162" s="1261"/>
      <c r="AD162" s="1261"/>
      <c r="AE162" s="1261"/>
      <c r="AF162" s="1261"/>
      <c r="AG162" s="1261"/>
      <c r="AH162" s="1261"/>
      <c r="AI162" s="1261"/>
      <c r="AJ162" s="1261"/>
      <c r="AK162" s="1261"/>
      <c r="AL162" s="1261"/>
      <c r="AM162" s="1261"/>
      <c r="AN162" s="1261"/>
      <c r="AO162" s="1261"/>
      <c r="AP162" s="1261"/>
      <c r="AQ162" s="1261"/>
      <c r="AR162" s="1352">
        <v>0</v>
      </c>
    </row>
    <row s="1855" customFormat="1" customHeight="1" ht="17.25" hidden="1">
      <c r="A163" s="323"/>
      <c r="C163" s="322"/>
      <c r="D163" s="2138"/>
      <c r="E163" s="2146"/>
      <c r="F163" s="2148"/>
      <c r="G163" s="2146"/>
      <c r="H163" s="2151"/>
      <c r="I163" s="2153"/>
      <c r="J163" s="2156"/>
      <c r="K163" s="2140"/>
      <c r="L163" s="1299"/>
      <c r="M163" s="1299"/>
      <c r="N163" s="1299"/>
      <c r="O163" s="1299"/>
      <c r="P163" s="1299"/>
      <c r="Q163" s="1299"/>
      <c r="R163" s="1299"/>
      <c r="S163" s="331"/>
      <c r="T163" s="331"/>
      <c r="U163" s="331"/>
      <c r="V163" s="331"/>
      <c r="W163" s="1300"/>
      <c r="X163" s="1261"/>
      <c r="Y163" s="1261"/>
      <c r="Z163" s="1261"/>
      <c r="AA163" s="1261"/>
      <c r="AB163" s="1261"/>
      <c r="AC163" s="1261"/>
      <c r="AD163" s="1261"/>
      <c r="AE163" s="1261"/>
      <c r="AF163" s="1261"/>
      <c r="AG163" s="1261"/>
      <c r="AH163" s="1261"/>
      <c r="AI163" s="1261"/>
      <c r="AJ163" s="1261"/>
      <c r="AK163" s="1261"/>
      <c r="AL163" s="1261"/>
      <c r="AM163" s="1261"/>
      <c r="AN163" s="1261"/>
      <c r="AO163" s="1261"/>
      <c r="AP163" s="1261"/>
      <c r="AQ163" s="1261"/>
      <c r="AR163" s="1352">
        <v>0</v>
      </c>
    </row>
    <row s="1855" customFormat="1" customHeight="1" ht="17.25" hidden="1">
      <c r="A164" s="323"/>
      <c r="C164" s="322"/>
      <c r="D164" s="2138"/>
      <c r="E164" s="2146"/>
      <c r="F164" s="2149"/>
      <c r="G164" s="2146"/>
      <c r="H164" s="1301"/>
      <c r="I164" s="1302"/>
      <c r="J164" s="1302"/>
      <c r="K164" s="1302"/>
      <c r="L164" s="1302"/>
      <c r="M164" s="1302"/>
      <c r="N164" s="1302"/>
      <c r="O164" s="1302"/>
      <c r="P164" s="1302"/>
      <c r="Q164" s="1302"/>
      <c r="R164" s="1302"/>
      <c r="S164" s="1303"/>
      <c r="T164" s="1303"/>
      <c r="U164" s="1303"/>
      <c r="V164" s="1303"/>
      <c r="W164" s="1304"/>
      <c r="X164" s="1261"/>
      <c r="Y164" s="1261"/>
      <c r="Z164" s="1261"/>
      <c r="AA164" s="1261"/>
      <c r="AB164" s="1261"/>
      <c r="AC164" s="1261"/>
      <c r="AD164" s="1261"/>
      <c r="AE164" s="1261"/>
      <c r="AF164" s="1261"/>
      <c r="AG164" s="1261"/>
      <c r="AH164" s="1261"/>
      <c r="AI164" s="1261"/>
      <c r="AJ164" s="1261"/>
      <c r="AK164" s="1261"/>
      <c r="AL164" s="1261"/>
      <c r="AM164" s="1261"/>
      <c r="AN164" s="1261"/>
      <c r="AO164" s="1261"/>
      <c r="AP164" s="1261"/>
      <c r="AQ164" s="1261"/>
      <c r="AR164" s="1352">
        <v>0</v>
      </c>
    </row>
    <row s="1855" customFormat="1" customHeight="1" ht="17.25" hidden="1">
      <c r="A165" s="323"/>
      <c r="C165" s="211"/>
      <c r="D165" s="2137">
        <v>4</v>
      </c>
      <c r="E165" s="2145" t="s">
        <v>392</v>
      </c>
      <c r="F165" s="2147" t="s">
        <v>19</v>
      </c>
      <c r="G165" s="2145"/>
      <c r="H165" s="2150"/>
      <c r="I165" s="2152"/>
      <c r="J165" s="2154"/>
      <c r="K165" s="2139"/>
      <c r="L165" s="2139"/>
      <c r="M165" s="2139"/>
      <c r="N165" s="2141"/>
      <c r="O165" s="2139"/>
      <c r="P165" s="2139"/>
      <c r="Q165" s="2139"/>
      <c r="R165" s="2144"/>
      <c r="S165" s="2139"/>
      <c r="T165" s="1445"/>
      <c r="U165" s="1445"/>
      <c r="V165" s="1447"/>
      <c r="W165" s="1298"/>
      <c r="X165" s="1269"/>
      <c r="Y165" s="1269"/>
      <c r="Z165" s="1269"/>
      <c r="AA165" s="1269"/>
      <c r="AB165" s="1269"/>
      <c r="AC165" s="1269" t="s">
        <v>393</v>
      </c>
      <c r="AD165" s="1269" t="s">
        <v>394</v>
      </c>
      <c r="AE165" s="1269" t="s">
        <v>395</v>
      </c>
      <c r="AF165" s="1269" t="s">
        <v>396</v>
      </c>
      <c r="AG165" s="1269"/>
      <c r="AH165" s="1269" t="str">
        <f>IF($E$165=0,"",$E$165)</f>
        <v>Тариф на подвоз воды</v>
      </c>
      <c r="AI165" s="1269" t="str">
        <f>IF($G$165=0,"",$G$165)</f>
        <v/>
      </c>
      <c r="AJ165" s="1269" t="str">
        <f>IF($J$165=0,"",$J$165)</f>
        <v/>
      </c>
      <c r="AK165" s="1269" t="str">
        <f>IF($K$165="нет","без дифференциации",IF($N$165=0,"",$N$165))</f>
        <v/>
      </c>
      <c r="AL165" s="1269" t="str">
        <f>IF($O$165="нет","без дифференциации",IF($R$165=0,"",$R$165))</f>
        <v/>
      </c>
      <c r="AM165" s="1269" t="str">
        <f>IF($S$165="нет","без дифференциации",IF($V$165=0,"",$V$165))</f>
        <v/>
      </c>
      <c r="AN165" s="1774">
        <f>$I$165</f>
        <v>0</v>
      </c>
      <c r="AO165" s="1269" t="str">
        <f>$I$165&amp;"."&amp;$M$165</f>
        <v>.</v>
      </c>
      <c r="AP165" s="1261" t="str">
        <f>$I$165&amp;"."&amp;$M$165&amp;"."&amp;$Q$165</f>
        <v>..</v>
      </c>
      <c r="AQ165" s="1261" t="str">
        <f>$I$165&amp;"."&amp;$M$165&amp;"."&amp;$Q$165&amp;"."&amp;$U$165</f>
        <v>...</v>
      </c>
      <c r="AR165" s="1352">
        <v>0</v>
      </c>
    </row>
    <row s="1855" customFormat="1" customHeight="1" ht="17.25" hidden="1">
      <c r="A166" s="323"/>
      <c r="C166" s="322"/>
      <c r="D166" s="2137"/>
      <c r="E166" s="2145"/>
      <c r="F166" s="2148"/>
      <c r="G166" s="2145"/>
      <c r="H166" s="2151"/>
      <c r="I166" s="2153"/>
      <c r="J166" s="2155"/>
      <c r="K166" s="2140"/>
      <c r="L166" s="2140"/>
      <c r="M166" s="2140"/>
      <c r="N166" s="2142"/>
      <c r="O166" s="2140"/>
      <c r="P166" s="2140"/>
      <c r="Q166" s="2140"/>
      <c r="R166" s="2143"/>
      <c r="S166" s="2140"/>
      <c r="T166" s="1299"/>
      <c r="U166" s="1299"/>
      <c r="V166" s="1299"/>
      <c r="W166" s="1300"/>
      <c r="X166" s="1261"/>
      <c r="Y166" s="1261"/>
      <c r="Z166" s="1261"/>
      <c r="AA166" s="1261"/>
      <c r="AB166" s="1261"/>
      <c r="AC166" s="1261"/>
      <c r="AD166" s="1261"/>
      <c r="AE166" s="1261"/>
      <c r="AF166" s="1261"/>
      <c r="AG166" s="1261"/>
      <c r="AH166" s="1261"/>
      <c r="AI166" s="1261"/>
      <c r="AJ166" s="1261"/>
      <c r="AK166" s="1261"/>
      <c r="AL166" s="1261"/>
      <c r="AM166" s="1261"/>
      <c r="AN166" s="1261"/>
      <c r="AO166" s="1261"/>
      <c r="AP166" s="1261"/>
      <c r="AQ166" s="1261"/>
      <c r="AR166" s="1352">
        <v>0</v>
      </c>
    </row>
    <row s="1855" customFormat="1" customHeight="1" ht="17.25" hidden="1">
      <c r="A167" s="323"/>
      <c r="C167" s="322"/>
      <c r="D167" s="2138"/>
      <c r="E167" s="2146"/>
      <c r="F167" s="2148"/>
      <c r="G167" s="2146"/>
      <c r="H167" s="2151"/>
      <c r="I167" s="2153"/>
      <c r="J167" s="2156"/>
      <c r="K167" s="2140"/>
      <c r="L167" s="2140"/>
      <c r="M167" s="2140"/>
      <c r="N167" s="2143"/>
      <c r="O167" s="2140"/>
      <c r="P167" s="1446"/>
      <c r="Q167" s="1299"/>
      <c r="R167" s="1299"/>
      <c r="S167" s="331"/>
      <c r="T167" s="331"/>
      <c r="U167" s="331"/>
      <c r="V167" s="331"/>
      <c r="W167" s="1300"/>
      <c r="X167" s="1261"/>
      <c r="Y167" s="1261"/>
      <c r="Z167" s="1261"/>
      <c r="AA167" s="1261"/>
      <c r="AB167" s="1261"/>
      <c r="AC167" s="1261"/>
      <c r="AD167" s="1261"/>
      <c r="AE167" s="1261"/>
      <c r="AF167" s="1261"/>
      <c r="AG167" s="1261"/>
      <c r="AH167" s="1261"/>
      <c r="AI167" s="1261"/>
      <c r="AJ167" s="1261"/>
      <c r="AK167" s="1261"/>
      <c r="AL167" s="1261"/>
      <c r="AM167" s="1261"/>
      <c r="AN167" s="1261"/>
      <c r="AO167" s="1261"/>
      <c r="AP167" s="1261"/>
      <c r="AQ167" s="1261"/>
      <c r="AR167" s="1352">
        <v>0</v>
      </c>
    </row>
    <row s="1855" customFormat="1" customHeight="1" ht="17.25" hidden="1">
      <c r="A168" s="323"/>
      <c r="C168" s="322"/>
      <c r="D168" s="2138"/>
      <c r="E168" s="2146"/>
      <c r="F168" s="2148"/>
      <c r="G168" s="2146"/>
      <c r="H168" s="2151"/>
      <c r="I168" s="2153"/>
      <c r="J168" s="2156"/>
      <c r="K168" s="2140"/>
      <c r="L168" s="1299"/>
      <c r="M168" s="1299"/>
      <c r="N168" s="1299"/>
      <c r="O168" s="1299"/>
      <c r="P168" s="1299"/>
      <c r="Q168" s="1299"/>
      <c r="R168" s="1299"/>
      <c r="S168" s="331"/>
      <c r="T168" s="331"/>
      <c r="U168" s="331"/>
      <c r="V168" s="331"/>
      <c r="W168" s="1300"/>
      <c r="X168" s="1261"/>
      <c r="Y168" s="1261"/>
      <c r="Z168" s="1261"/>
      <c r="AA168" s="1261"/>
      <c r="AB168" s="1261"/>
      <c r="AC168" s="1261"/>
      <c r="AD168" s="1261"/>
      <c r="AE168" s="1261"/>
      <c r="AF168" s="1261"/>
      <c r="AG168" s="1261"/>
      <c r="AH168" s="1261"/>
      <c r="AI168" s="1261"/>
      <c r="AJ168" s="1261"/>
      <c r="AK168" s="1261"/>
      <c r="AL168" s="1261"/>
      <c r="AM168" s="1261"/>
      <c r="AN168" s="1261"/>
      <c r="AO168" s="1261"/>
      <c r="AP168" s="1261"/>
      <c r="AQ168" s="1261"/>
      <c r="AR168" s="1352">
        <v>0</v>
      </c>
    </row>
    <row s="1855" customFormat="1" customHeight="1" ht="17.25" hidden="1">
      <c r="A169" s="323"/>
      <c r="C169" s="322"/>
      <c r="D169" s="2138"/>
      <c r="E169" s="2146"/>
      <c r="F169" s="2149"/>
      <c r="G169" s="2146"/>
      <c r="H169" s="1301"/>
      <c r="I169" s="1302"/>
      <c r="J169" s="1302"/>
      <c r="K169" s="1302"/>
      <c r="L169" s="1302"/>
      <c r="M169" s="1302"/>
      <c r="N169" s="1302"/>
      <c r="O169" s="1302"/>
      <c r="P169" s="1302"/>
      <c r="Q169" s="1302"/>
      <c r="R169" s="1302"/>
      <c r="S169" s="1303"/>
      <c r="T169" s="1303"/>
      <c r="U169" s="1303"/>
      <c r="V169" s="1303"/>
      <c r="W169" s="1304"/>
      <c r="X169" s="1261"/>
      <c r="Y169" s="1261"/>
      <c r="Z169" s="1261"/>
      <c r="AA169" s="1261"/>
      <c r="AB169" s="1261"/>
      <c r="AC169" s="1261"/>
      <c r="AD169" s="1261"/>
      <c r="AE169" s="1261"/>
      <c r="AF169" s="1261"/>
      <c r="AG169" s="1261"/>
      <c r="AH169" s="1261"/>
      <c r="AI169" s="1261"/>
      <c r="AJ169" s="1261"/>
      <c r="AK169" s="1261"/>
      <c r="AL169" s="1261"/>
      <c r="AM169" s="1261"/>
      <c r="AN169" s="1261"/>
      <c r="AO169" s="1261"/>
      <c r="AP169" s="1261"/>
      <c r="AQ169" s="1261"/>
      <c r="AR169" s="1352">
        <v>0</v>
      </c>
    </row>
    <row s="1855" customFormat="1" customHeight="1" ht="17.25" hidden="1">
      <c r="A170" s="323"/>
      <c r="C170" s="211"/>
      <c r="D170" s="2137">
        <v>5</v>
      </c>
      <c r="E170" s="2145" t="s">
        <v>397</v>
      </c>
      <c r="F170" s="2147" t="s">
        <v>19</v>
      </c>
      <c r="G170" s="2145"/>
      <c r="H170" s="2150"/>
      <c r="I170" s="2152"/>
      <c r="J170" s="2154"/>
      <c r="K170" s="2139"/>
      <c r="L170" s="2139"/>
      <c r="M170" s="2139"/>
      <c r="N170" s="2141"/>
      <c r="O170" s="2139"/>
      <c r="P170" s="2139"/>
      <c r="Q170" s="2139"/>
      <c r="R170" s="2144"/>
      <c r="S170" s="2139"/>
      <c r="T170" s="1945"/>
      <c r="U170" s="1945"/>
      <c r="V170" s="1947"/>
      <c r="W170" s="1298"/>
      <c r="X170" s="1269"/>
      <c r="Y170" s="1269"/>
      <c r="Z170" s="1269"/>
      <c r="AA170" s="1269"/>
      <c r="AB170" s="1269"/>
      <c r="AC170" s="1269" t="s">
        <v>398</v>
      </c>
      <c r="AD170" s="1269" t="s">
        <v>399</v>
      </c>
      <c r="AE170" s="1269" t="s">
        <v>400</v>
      </c>
      <c r="AF170" s="1269" t="s">
        <v>401</v>
      </c>
      <c r="AG170" s="1269"/>
      <c r="AH170" s="1269" t="str">
        <f>IF($E$170=0,"",$E$170)</f>
        <v>Тариф на подключение (технологическое присоединение) к централизованной системе холодного водоснабжения</v>
      </c>
      <c r="AI170" s="1269" t="str">
        <f>IF($G$170=0,"",$G$170)</f>
        <v/>
      </c>
      <c r="AJ170" s="1269" t="str">
        <f>IF($J$170=0,"",$J$170)</f>
        <v/>
      </c>
      <c r="AK170" s="1269" t="str">
        <f>IF($K$170="нет","без дифференциации",IF($N$170=0,"",$N$170))</f>
        <v/>
      </c>
      <c r="AL170" s="1269" t="str">
        <f>IF($O$170="нет","без дифференциации",IF($R$170=0,"",$R$170))</f>
        <v/>
      </c>
      <c r="AM170" s="1269" t="str">
        <f>IF($S$170="нет","без дифференциации",IF($V$170=0,"",$V$170))</f>
        <v/>
      </c>
      <c r="AN170" s="1774">
        <f>$I$170</f>
        <v>0</v>
      </c>
      <c r="AO170" s="1269" t="str">
        <f>$I$170&amp;"."&amp;$M$170</f>
        <v>.</v>
      </c>
      <c r="AP170" s="1268" t="str">
        <f>$I$170&amp;"."&amp;$M$170&amp;"."&amp;$Q$170</f>
        <v>..</v>
      </c>
      <c r="AQ170" s="1268" t="str">
        <f>$I$170&amp;"."&amp;$M$170&amp;"."&amp;$Q$170&amp;"."&amp;$U$170</f>
        <v>...</v>
      </c>
      <c r="AR170" s="1469">
        <v>0</v>
      </c>
    </row>
    <row s="1855" customFormat="1" customHeight="1" ht="17.25" hidden="1">
      <c r="A171" s="323"/>
      <c r="C171" s="322"/>
      <c r="D171" s="2137"/>
      <c r="E171" s="2145"/>
      <c r="F171" s="2148"/>
      <c r="G171" s="2145"/>
      <c r="H171" s="2151"/>
      <c r="I171" s="2153"/>
      <c r="J171" s="2155"/>
      <c r="K171" s="2140"/>
      <c r="L171" s="2140"/>
      <c r="M171" s="2140"/>
      <c r="N171" s="2142"/>
      <c r="O171" s="2140"/>
      <c r="P171" s="2140"/>
      <c r="Q171" s="2140"/>
      <c r="R171" s="2143"/>
      <c r="S171" s="2140"/>
      <c r="T171" s="1950"/>
      <c r="U171" s="1950"/>
      <c r="V171" s="1950"/>
      <c r="W171" s="1951"/>
      <c r="X171" s="1268"/>
      <c r="Y171" s="1268"/>
      <c r="Z171" s="1268"/>
      <c r="AA171" s="1268"/>
      <c r="AB171" s="1268"/>
      <c r="AC171" s="1268"/>
      <c r="AD171" s="1268"/>
      <c r="AE171" s="1268"/>
      <c r="AF171" s="1268"/>
      <c r="AG171" s="1268"/>
      <c r="AH171" s="1268"/>
      <c r="AI171" s="1268"/>
      <c r="AJ171" s="1268"/>
      <c r="AK171" s="1268"/>
      <c r="AL171" s="1268"/>
      <c r="AM171" s="1268"/>
      <c r="AN171" s="1268"/>
      <c r="AO171" s="1268"/>
      <c r="AP171" s="1268"/>
      <c r="AQ171" s="1268"/>
      <c r="AR171" s="1469">
        <v>0</v>
      </c>
    </row>
    <row s="1855" customFormat="1" customHeight="1" ht="17.25" hidden="1">
      <c r="A172" s="323"/>
      <c r="C172" s="322"/>
      <c r="D172" s="2138"/>
      <c r="E172" s="2146"/>
      <c r="F172" s="2148"/>
      <c r="G172" s="2146"/>
      <c r="H172" s="2151"/>
      <c r="I172" s="2153"/>
      <c r="J172" s="2156"/>
      <c r="K172" s="2140"/>
      <c r="L172" s="2140"/>
      <c r="M172" s="2140"/>
      <c r="N172" s="2143"/>
      <c r="O172" s="2140"/>
      <c r="P172" s="1946"/>
      <c r="Q172" s="1950"/>
      <c r="R172" s="1950"/>
      <c r="S172" s="331"/>
      <c r="T172" s="331"/>
      <c r="U172" s="331"/>
      <c r="V172" s="331"/>
      <c r="W172" s="1951"/>
      <c r="X172" s="1268"/>
      <c r="Y172" s="1268"/>
      <c r="Z172" s="1268"/>
      <c r="AA172" s="1268"/>
      <c r="AB172" s="1268"/>
      <c r="AC172" s="1268"/>
      <c r="AD172" s="1268"/>
      <c r="AE172" s="1268"/>
      <c r="AF172" s="1268"/>
      <c r="AG172" s="1268"/>
      <c r="AH172" s="1268"/>
      <c r="AI172" s="1268"/>
      <c r="AJ172" s="1268"/>
      <c r="AK172" s="1268"/>
      <c r="AL172" s="1268"/>
      <c r="AM172" s="1268"/>
      <c r="AN172" s="1268"/>
      <c r="AO172" s="1268"/>
      <c r="AP172" s="1268"/>
      <c r="AQ172" s="1268"/>
      <c r="AR172" s="1469">
        <v>0</v>
      </c>
    </row>
    <row s="1855" customFormat="1" customHeight="1" ht="17.25" hidden="1">
      <c r="A173" s="323"/>
      <c r="C173" s="322"/>
      <c r="D173" s="2138"/>
      <c r="E173" s="2146"/>
      <c r="F173" s="2148"/>
      <c r="G173" s="2146"/>
      <c r="H173" s="2151"/>
      <c r="I173" s="2153"/>
      <c r="J173" s="2156"/>
      <c r="K173" s="2140"/>
      <c r="L173" s="1950"/>
      <c r="M173" s="1950"/>
      <c r="N173" s="1950"/>
      <c r="O173" s="1950"/>
      <c r="P173" s="1950"/>
      <c r="Q173" s="1950"/>
      <c r="R173" s="1950"/>
      <c r="S173" s="331"/>
      <c r="T173" s="331"/>
      <c r="U173" s="331"/>
      <c r="V173" s="331"/>
      <c r="W173" s="1951"/>
      <c r="X173" s="1268"/>
      <c r="Y173" s="1268"/>
      <c r="Z173" s="1268"/>
      <c r="AA173" s="1268"/>
      <c r="AB173" s="1268"/>
      <c r="AC173" s="1268"/>
      <c r="AD173" s="1268"/>
      <c r="AE173" s="1268"/>
      <c r="AF173" s="1268"/>
      <c r="AG173" s="1268"/>
      <c r="AH173" s="1268"/>
      <c r="AI173" s="1268"/>
      <c r="AJ173" s="1268"/>
      <c r="AK173" s="1268"/>
      <c r="AL173" s="1268"/>
      <c r="AM173" s="1268"/>
      <c r="AN173" s="1268"/>
      <c r="AO173" s="1268"/>
      <c r="AP173" s="1268"/>
      <c r="AQ173" s="1268"/>
      <c r="AR173" s="1469">
        <v>0</v>
      </c>
    </row>
    <row s="1855" customFormat="1" customHeight="1" ht="17.25" hidden="1">
      <c r="A174" s="323"/>
      <c r="C174" s="322"/>
      <c r="D174" s="2138"/>
      <c r="E174" s="2146"/>
      <c r="F174" s="2149"/>
      <c r="G174" s="2146"/>
      <c r="H174" s="1301"/>
      <c r="I174" s="1948"/>
      <c r="J174" s="1948"/>
      <c r="K174" s="1948"/>
      <c r="L174" s="1948"/>
      <c r="M174" s="1948"/>
      <c r="N174" s="1948"/>
      <c r="O174" s="1948"/>
      <c r="P174" s="1948"/>
      <c r="Q174" s="1948"/>
      <c r="R174" s="1948"/>
      <c r="S174" s="1303"/>
      <c r="T174" s="1303"/>
      <c r="U174" s="1303"/>
      <c r="V174" s="1303"/>
      <c r="W174" s="1949"/>
      <c r="X174" s="1268"/>
      <c r="Y174" s="1268"/>
      <c r="Z174" s="1268"/>
      <c r="AA174" s="1268"/>
      <c r="AB174" s="1268"/>
      <c r="AC174" s="1268"/>
      <c r="AD174" s="1268"/>
      <c r="AE174" s="1268"/>
      <c r="AF174" s="1268"/>
      <c r="AG174" s="1268"/>
      <c r="AH174" s="1268"/>
      <c r="AI174" s="1268"/>
      <c r="AJ174" s="1268"/>
      <c r="AK174" s="1268"/>
      <c r="AL174" s="1268"/>
      <c r="AM174" s="1268"/>
      <c r="AN174" s="1268"/>
      <c r="AO174" s="1268"/>
      <c r="AP174" s="1268"/>
      <c r="AQ174" s="1268"/>
      <c r="AR174" s="1469">
        <v>0</v>
      </c>
    </row>
    <row s="1855" customFormat="1" customHeight="1" ht="11.25" hidden="1">
      <c r="A175" s="279"/>
      <c r="B175" s="279"/>
      <c r="Y175" s="1261"/>
      <c r="Z175" s="1261"/>
      <c r="AA175" s="1261"/>
      <c r="AB175" s="1261"/>
      <c r="AC175" s="1261"/>
      <c r="AD175" s="1261"/>
      <c r="AE175" s="1261"/>
      <c r="AF175" s="1261"/>
      <c r="AG175" s="1261"/>
      <c r="AH175" s="1261"/>
      <c r="AI175" s="1261"/>
      <c r="AJ175" s="1261"/>
      <c r="AK175" s="1261"/>
      <c r="AL175" s="1261"/>
      <c r="AM175" s="1261"/>
      <c r="AN175" s="1261"/>
      <c r="AO175" s="1261"/>
      <c r="AP175" s="1261"/>
      <c r="AQ175" s="1261"/>
      <c r="AR175" s="1469">
        <v>0</v>
      </c>
    </row>
    <row s="1855" customFormat="1" customHeight="1" ht="17.25" hidden="1">
      <c r="A176" s="323"/>
      <c r="C176" s="211"/>
      <c r="D176" s="2137">
        <v>1</v>
      </c>
      <c r="E176" s="2145" t="s">
        <v>402</v>
      </c>
      <c r="F176" s="2147" t="s">
        <v>19</v>
      </c>
      <c r="G176" s="2145"/>
      <c r="H176" s="2150"/>
      <c r="I176" s="2152"/>
      <c r="J176" s="2154"/>
      <c r="K176" s="2139"/>
      <c r="L176" s="2139"/>
      <c r="M176" s="2139"/>
      <c r="N176" s="2141"/>
      <c r="O176" s="2139"/>
      <c r="P176" s="2139"/>
      <c r="Q176" s="2139"/>
      <c r="R176" s="2144"/>
      <c r="S176" s="2139"/>
      <c r="T176" s="1472"/>
      <c r="U176" s="1472"/>
      <c r="V176" s="1474"/>
      <c r="W176" s="1298"/>
      <c r="Y176" s="1269"/>
      <c r="Z176" s="1269"/>
      <c r="AA176" s="1269"/>
      <c r="AB176" s="1269"/>
      <c r="AC176" s="1269" t="s">
        <v>403</v>
      </c>
      <c r="AD176" s="1269" t="s">
        <v>404</v>
      </c>
      <c r="AE176" s="1269" t="s">
        <v>405</v>
      </c>
      <c r="AF176" s="1269" t="s">
        <v>406</v>
      </c>
      <c r="AG176" s="1269"/>
      <c r="AH176" s="1269" t="str">
        <f>IF($E$176=0,"",$E$176)</f>
        <v>Тариф на горячую воду (горячее водоснабжение)</v>
      </c>
      <c r="AI176" s="1269" t="str">
        <f>IF($G$176=0,"",$G$176)</f>
        <v/>
      </c>
      <c r="AJ176" s="1269" t="str">
        <f>IF($J$176=0,"",$J$176)</f>
        <v/>
      </c>
      <c r="AK176" s="1269" t="str">
        <f>IF($K$176="нет","без дифференциации",IF($N$176=0,"",$N$176))</f>
        <v/>
      </c>
      <c r="AL176" s="1269" t="str">
        <f>IF($O$176="нет","без дифференциации",IF($R$176=0,"",$R$176))</f>
        <v/>
      </c>
      <c r="AM176" s="1269" t="str">
        <f>IF($S$176="нет","без дифференциации",IF($V$176=0,"",$V$176))</f>
        <v/>
      </c>
      <c r="AN176" s="1269">
        <f>$I$176</f>
        <v>0</v>
      </c>
      <c r="AO176" s="1269" t="str">
        <f>$I$176&amp;"."&amp;$M$176</f>
        <v>.</v>
      </c>
      <c r="AP176" s="1269" t="str">
        <f>$I$176&amp;"."&amp;$M$176&amp;"."&amp;$Q$176</f>
        <v>..</v>
      </c>
      <c r="AQ176" s="1269" t="str">
        <f>$I$176&amp;"."&amp;$M$176&amp;"."&amp;$Q$176&amp;"."&amp;$U$176</f>
        <v>...</v>
      </c>
      <c r="AR176" s="1469">
        <v>0</v>
      </c>
    </row>
    <row s="1855" customFormat="1" customHeight="1" ht="17.25" hidden="1">
      <c r="A177" s="323"/>
      <c r="C177" s="322"/>
      <c r="D177" s="2137"/>
      <c r="E177" s="2145"/>
      <c r="F177" s="2148"/>
      <c r="G177" s="2145"/>
      <c r="H177" s="2151"/>
      <c r="I177" s="2153"/>
      <c r="J177" s="2155"/>
      <c r="K177" s="2140"/>
      <c r="L177" s="2140"/>
      <c r="M177" s="2140"/>
      <c r="N177" s="2142"/>
      <c r="O177" s="2140"/>
      <c r="P177" s="2140"/>
      <c r="Q177" s="2140"/>
      <c r="R177" s="2143"/>
      <c r="S177" s="2140"/>
      <c r="T177" s="1299"/>
      <c r="U177" s="1299"/>
      <c r="V177" s="1299"/>
      <c r="W177" s="1300"/>
      <c r="Y177" s="1261"/>
      <c r="Z177" s="1261"/>
      <c r="AA177" s="1261"/>
      <c r="AB177" s="1261"/>
      <c r="AC177" s="1261"/>
      <c r="AD177" s="1261"/>
      <c r="AE177" s="1261"/>
      <c r="AF177" s="1261"/>
      <c r="AG177" s="1261"/>
      <c r="AH177" s="1261"/>
      <c r="AI177" s="1261"/>
      <c r="AJ177" s="1261"/>
      <c r="AK177" s="1261"/>
      <c r="AL177" s="1261"/>
      <c r="AM177" s="1261"/>
      <c r="AN177" s="1261"/>
      <c r="AO177" s="1261"/>
      <c r="AP177" s="1261"/>
      <c r="AQ177" s="1261"/>
      <c r="AR177" s="1469">
        <v>0</v>
      </c>
    </row>
    <row s="1855" customFormat="1" customHeight="1" ht="17.25" hidden="1">
      <c r="A178" s="323"/>
      <c r="C178" s="211"/>
      <c r="D178" s="2137"/>
      <c r="E178" s="2145"/>
      <c r="F178" s="2148"/>
      <c r="G178" s="2145"/>
      <c r="H178" s="2151"/>
      <c r="I178" s="2153"/>
      <c r="J178" s="2156"/>
      <c r="K178" s="2140"/>
      <c r="L178" s="2140"/>
      <c r="M178" s="2140"/>
      <c r="N178" s="2143"/>
      <c r="O178" s="2140"/>
      <c r="P178" s="1473"/>
      <c r="Q178" s="1299"/>
      <c r="R178" s="1299"/>
      <c r="S178" s="331"/>
      <c r="T178" s="331"/>
      <c r="U178" s="331"/>
      <c r="V178" s="331"/>
      <c r="W178" s="1300"/>
      <c r="Y178" s="1269"/>
      <c r="Z178" s="1269"/>
      <c r="AA178" s="1269"/>
      <c r="AB178" s="1269"/>
      <c r="AC178" s="1269"/>
      <c r="AD178" s="1269"/>
      <c r="AE178" s="1269"/>
      <c r="AF178" s="1269"/>
      <c r="AG178" s="1269"/>
      <c r="AH178" s="1269"/>
      <c r="AI178" s="1269"/>
      <c r="AJ178" s="1269"/>
      <c r="AK178" s="1269"/>
      <c r="AL178" s="1269"/>
      <c r="AM178" s="1269"/>
      <c r="AN178" s="1269"/>
      <c r="AO178" s="1269"/>
      <c r="AP178" s="1269"/>
      <c r="AQ178" s="1269"/>
      <c r="AR178" s="1469">
        <v>0</v>
      </c>
    </row>
    <row s="1855" customFormat="1" customHeight="1" ht="17.25" hidden="1">
      <c r="A179" s="323"/>
      <c r="C179" s="322"/>
      <c r="D179" s="2137"/>
      <c r="E179" s="2145"/>
      <c r="F179" s="2148"/>
      <c r="G179" s="2145"/>
      <c r="H179" s="2151"/>
      <c r="I179" s="2153"/>
      <c r="J179" s="2156"/>
      <c r="K179" s="2140"/>
      <c r="L179" s="1299"/>
      <c r="M179" s="1299"/>
      <c r="N179" s="1299"/>
      <c r="O179" s="1299"/>
      <c r="P179" s="1299"/>
      <c r="Q179" s="1299"/>
      <c r="R179" s="1299"/>
      <c r="S179" s="331"/>
      <c r="T179" s="331"/>
      <c r="U179" s="331"/>
      <c r="V179" s="331"/>
      <c r="W179" s="1300"/>
      <c r="Y179" s="1261"/>
      <c r="Z179" s="1261"/>
      <c r="AA179" s="1261"/>
      <c r="AB179" s="1261"/>
      <c r="AC179" s="1261"/>
      <c r="AD179" s="1261"/>
      <c r="AE179" s="1261"/>
      <c r="AF179" s="1261"/>
      <c r="AG179" s="1261"/>
      <c r="AH179" s="1261"/>
      <c r="AI179" s="1261"/>
      <c r="AJ179" s="1261"/>
      <c r="AK179" s="1261"/>
      <c r="AL179" s="1261"/>
      <c r="AM179" s="1261"/>
      <c r="AN179" s="1261"/>
      <c r="AO179" s="1261"/>
      <c r="AP179" s="1261"/>
      <c r="AQ179" s="1261"/>
      <c r="AR179" s="1469">
        <v>0</v>
      </c>
    </row>
    <row s="1855" customFormat="1" customHeight="1" ht="17.25" hidden="1">
      <c r="A180" s="323"/>
      <c r="C180" s="322"/>
      <c r="D180" s="2138"/>
      <c r="E180" s="2146"/>
      <c r="F180" s="2149"/>
      <c r="G180" s="2146"/>
      <c r="H180" s="1301"/>
      <c r="I180" s="1302"/>
      <c r="J180" s="1302"/>
      <c r="K180" s="1302"/>
      <c r="L180" s="1302"/>
      <c r="M180" s="1302"/>
      <c r="N180" s="1302"/>
      <c r="O180" s="1302"/>
      <c r="P180" s="1302"/>
      <c r="Q180" s="1302"/>
      <c r="R180" s="1302"/>
      <c r="S180" s="1303"/>
      <c r="T180" s="1303"/>
      <c r="U180" s="1303"/>
      <c r="V180" s="1303"/>
      <c r="W180" s="1304"/>
      <c r="Y180" s="1261"/>
      <c r="Z180" s="1261"/>
      <c r="AA180" s="1261"/>
      <c r="AB180" s="1261"/>
      <c r="AC180" s="1261"/>
      <c r="AD180" s="1261"/>
      <c r="AE180" s="1261"/>
      <c r="AF180" s="1261"/>
      <c r="AG180" s="1261"/>
      <c r="AH180" s="1261"/>
      <c r="AI180" s="1261"/>
      <c r="AJ180" s="1261"/>
      <c r="AK180" s="1261"/>
      <c r="AL180" s="1261"/>
      <c r="AM180" s="1261"/>
      <c r="AN180" s="1261"/>
      <c r="AO180" s="1261"/>
      <c r="AP180" s="1261"/>
      <c r="AQ180" s="1261"/>
      <c r="AR180" s="1469">
        <v>0</v>
      </c>
    </row>
    <row s="1855" customFormat="1" customHeight="1" ht="17.25" hidden="1">
      <c r="A181" s="323"/>
      <c r="C181" s="211"/>
      <c r="D181" s="2137">
        <v>2</v>
      </c>
      <c r="E181" s="2145" t="s">
        <v>407</v>
      </c>
      <c r="F181" s="2147" t="s">
        <v>19</v>
      </c>
      <c r="G181" s="2145"/>
      <c r="H181" s="2150"/>
      <c r="I181" s="2152"/>
      <c r="J181" s="2154"/>
      <c r="K181" s="2139"/>
      <c r="L181" s="2139"/>
      <c r="M181" s="2139"/>
      <c r="N181" s="2141"/>
      <c r="O181" s="2139"/>
      <c r="P181" s="2139"/>
      <c r="Q181" s="2139"/>
      <c r="R181" s="2144"/>
      <c r="S181" s="2139"/>
      <c r="T181" s="1472"/>
      <c r="U181" s="1472"/>
      <c r="V181" s="1474"/>
      <c r="W181" s="1298"/>
      <c r="X181" s="1269"/>
      <c r="Y181" s="1269"/>
      <c r="Z181" s="1269"/>
      <c r="AA181" s="1269"/>
      <c r="AB181" s="1269"/>
      <c r="AC181" s="1269" t="s">
        <v>408</v>
      </c>
      <c r="AD181" s="1269" t="s">
        <v>409</v>
      </c>
      <c r="AE181" s="1269" t="s">
        <v>410</v>
      </c>
      <c r="AF181" s="1269" t="s">
        <v>411</v>
      </c>
      <c r="AG181" s="1269"/>
      <c r="AH181" s="1269" t="str">
        <f>IF($E$181=0,"",$E$181)</f>
        <v>Тариф на транспортировку горячей воды</v>
      </c>
      <c r="AI181" s="1269" t="str">
        <f>IF($G$181=0,"",$G$181)</f>
        <v/>
      </c>
      <c r="AJ181" s="1269" t="str">
        <f>IF($J$181=0,"",$J$181)</f>
        <v/>
      </c>
      <c r="AK181" s="1269" t="str">
        <f>IF($K$181="нет","без дифференциации",IF($N$181=0,"",$N$181))</f>
        <v/>
      </c>
      <c r="AL181" s="1269" t="str">
        <f>IF($O$181="нет","без дифференциации",IF($R$181=0,"",$R$181))</f>
        <v/>
      </c>
      <c r="AM181" s="1269" t="str">
        <f>IF($S$181="нет","без дифференциации",IF($V$181=0,"",$V$181))</f>
        <v/>
      </c>
      <c r="AN181" s="1774">
        <f>$I$181</f>
        <v>0</v>
      </c>
      <c r="AO181" s="1269" t="str">
        <f>$I$181&amp;"."&amp;$M$181</f>
        <v>.</v>
      </c>
      <c r="AP181" s="1261" t="str">
        <f>$I$181&amp;"."&amp;$M$181&amp;"."&amp;$Q$181</f>
        <v>..</v>
      </c>
      <c r="AQ181" s="1261" t="str">
        <f>$I$181&amp;"."&amp;$M$181&amp;"."&amp;$Q$181&amp;"."&amp;$U$181</f>
        <v>...</v>
      </c>
      <c r="AR181" s="1469">
        <v>0</v>
      </c>
    </row>
    <row s="1855" customFormat="1" customHeight="1" ht="17.25" hidden="1">
      <c r="A182" s="323"/>
      <c r="C182" s="322"/>
      <c r="D182" s="2137"/>
      <c r="E182" s="2145"/>
      <c r="F182" s="2148"/>
      <c r="G182" s="2145"/>
      <c r="H182" s="2151"/>
      <c r="I182" s="2153"/>
      <c r="J182" s="2155"/>
      <c r="K182" s="2140"/>
      <c r="L182" s="2140"/>
      <c r="M182" s="2140"/>
      <c r="N182" s="2142"/>
      <c r="O182" s="2140"/>
      <c r="P182" s="2140"/>
      <c r="Q182" s="2140"/>
      <c r="R182" s="2143"/>
      <c r="S182" s="2140"/>
      <c r="T182" s="1299"/>
      <c r="U182" s="1299"/>
      <c r="V182" s="1299"/>
      <c r="W182" s="1300"/>
      <c r="X182" s="1261"/>
      <c r="Y182" s="1261"/>
      <c r="Z182" s="1261"/>
      <c r="AA182" s="1261"/>
      <c r="AB182" s="1261"/>
      <c r="AC182" s="1261"/>
      <c r="AD182" s="1261"/>
      <c r="AE182" s="1261"/>
      <c r="AF182" s="1261"/>
      <c r="AG182" s="1261"/>
      <c r="AH182" s="1261"/>
      <c r="AI182" s="1261"/>
      <c r="AJ182" s="1261"/>
      <c r="AK182" s="1261"/>
      <c r="AL182" s="1261"/>
      <c r="AM182" s="1261"/>
      <c r="AN182" s="1261"/>
      <c r="AO182" s="1261"/>
      <c r="AP182" s="1261"/>
      <c r="AQ182" s="1261"/>
      <c r="AR182" s="1469">
        <v>0</v>
      </c>
    </row>
    <row s="1855" customFormat="1" customHeight="1" ht="17.25" hidden="1">
      <c r="A183" s="323"/>
      <c r="C183" s="322"/>
      <c r="D183" s="2138"/>
      <c r="E183" s="2146"/>
      <c r="F183" s="2148"/>
      <c r="G183" s="2146"/>
      <c r="H183" s="2151"/>
      <c r="I183" s="2153"/>
      <c r="J183" s="2156"/>
      <c r="K183" s="2140"/>
      <c r="L183" s="2140"/>
      <c r="M183" s="2140"/>
      <c r="N183" s="2143"/>
      <c r="O183" s="2140"/>
      <c r="P183" s="1473"/>
      <c r="Q183" s="1299"/>
      <c r="R183" s="1299"/>
      <c r="S183" s="331"/>
      <c r="T183" s="331"/>
      <c r="U183" s="331"/>
      <c r="V183" s="331"/>
      <c r="W183" s="1300"/>
      <c r="X183" s="1261"/>
      <c r="Y183" s="1261"/>
      <c r="Z183" s="1261"/>
      <c r="AA183" s="1261"/>
      <c r="AB183" s="1261"/>
      <c r="AC183" s="1261"/>
      <c r="AD183" s="1261"/>
      <c r="AE183" s="1261"/>
      <c r="AF183" s="1261"/>
      <c r="AG183" s="1261"/>
      <c r="AH183" s="1261"/>
      <c r="AI183" s="1261"/>
      <c r="AJ183" s="1261"/>
      <c r="AK183" s="1261"/>
      <c r="AL183" s="1261"/>
      <c r="AM183" s="1261"/>
      <c r="AN183" s="1261"/>
      <c r="AO183" s="1261"/>
      <c r="AP183" s="1261"/>
      <c r="AQ183" s="1261"/>
      <c r="AR183" s="1469">
        <v>0</v>
      </c>
    </row>
    <row s="1855" customFormat="1" customHeight="1" ht="17.25" hidden="1">
      <c r="A184" s="323"/>
      <c r="C184" s="322"/>
      <c r="D184" s="2138"/>
      <c r="E184" s="2146"/>
      <c r="F184" s="2148"/>
      <c r="G184" s="2146"/>
      <c r="H184" s="2151"/>
      <c r="I184" s="2153"/>
      <c r="J184" s="2156"/>
      <c r="K184" s="2140"/>
      <c r="L184" s="1299"/>
      <c r="M184" s="1299"/>
      <c r="N184" s="1299"/>
      <c r="O184" s="1299"/>
      <c r="P184" s="1299"/>
      <c r="Q184" s="1299"/>
      <c r="R184" s="1299"/>
      <c r="S184" s="331"/>
      <c r="T184" s="331"/>
      <c r="U184" s="331"/>
      <c r="V184" s="331"/>
      <c r="W184" s="1300"/>
      <c r="X184" s="1261"/>
      <c r="Y184" s="1261"/>
      <c r="Z184" s="1261"/>
      <c r="AA184" s="1261"/>
      <c r="AB184" s="1261"/>
      <c r="AC184" s="1261"/>
      <c r="AD184" s="1261"/>
      <c r="AE184" s="1261"/>
      <c r="AF184" s="1261"/>
      <c r="AG184" s="1261"/>
      <c r="AH184" s="1261"/>
      <c r="AI184" s="1261"/>
      <c r="AJ184" s="1261"/>
      <c r="AK184" s="1261"/>
      <c r="AL184" s="1261"/>
      <c r="AM184" s="1261"/>
      <c r="AN184" s="1261"/>
      <c r="AO184" s="1261"/>
      <c r="AP184" s="1261"/>
      <c r="AQ184" s="1261"/>
      <c r="AR184" s="1469">
        <v>0</v>
      </c>
    </row>
    <row s="1855" customFormat="1" customHeight="1" ht="17.25" hidden="1">
      <c r="A185" s="323"/>
      <c r="C185" s="322"/>
      <c r="D185" s="2138"/>
      <c r="E185" s="2146"/>
      <c r="F185" s="2149"/>
      <c r="G185" s="2146"/>
      <c r="H185" s="1301"/>
      <c r="I185" s="1302"/>
      <c r="J185" s="1302"/>
      <c r="K185" s="1302"/>
      <c r="L185" s="1302"/>
      <c r="M185" s="1302"/>
      <c r="N185" s="1302"/>
      <c r="O185" s="1302"/>
      <c r="P185" s="1302"/>
      <c r="Q185" s="1302"/>
      <c r="R185" s="1302"/>
      <c r="S185" s="1303"/>
      <c r="T185" s="1303"/>
      <c r="U185" s="1303"/>
      <c r="V185" s="1303"/>
      <c r="W185" s="1304"/>
      <c r="X185" s="1261"/>
      <c r="Y185" s="1261"/>
      <c r="Z185" s="1261"/>
      <c r="AA185" s="1261"/>
      <c r="AB185" s="1261"/>
      <c r="AC185" s="1261"/>
      <c r="AD185" s="1261"/>
      <c r="AE185" s="1261"/>
      <c r="AF185" s="1261"/>
      <c r="AG185" s="1261"/>
      <c r="AH185" s="1261"/>
      <c r="AI185" s="1261"/>
      <c r="AJ185" s="1261"/>
      <c r="AK185" s="1261"/>
      <c r="AL185" s="1261"/>
      <c r="AM185" s="1261"/>
      <c r="AN185" s="1261"/>
      <c r="AO185" s="1261"/>
      <c r="AP185" s="1261"/>
      <c r="AQ185" s="1261"/>
      <c r="AR185" s="1469">
        <v>0</v>
      </c>
    </row>
    <row s="1855" customFormat="1" customHeight="1" ht="17.25" hidden="1">
      <c r="A186" s="323"/>
      <c r="C186" s="211"/>
      <c r="D186" s="2137">
        <v>3</v>
      </c>
      <c r="E186" s="2145" t="s">
        <v>412</v>
      </c>
      <c r="F186" s="2147" t="s">
        <v>19</v>
      </c>
      <c r="G186" s="2145"/>
      <c r="H186" s="2150"/>
      <c r="I186" s="2152"/>
      <c r="J186" s="2154"/>
      <c r="K186" s="2139"/>
      <c r="L186" s="2139"/>
      <c r="M186" s="2139"/>
      <c r="N186" s="2141"/>
      <c r="O186" s="2139"/>
      <c r="P186" s="2139"/>
      <c r="Q186" s="2139"/>
      <c r="R186" s="2144"/>
      <c r="S186" s="2139"/>
      <c r="T186" s="1945"/>
      <c r="U186" s="1945"/>
      <c r="V186" s="1947"/>
      <c r="W186" s="1298"/>
      <c r="X186" s="1269"/>
      <c r="Y186" s="1269"/>
      <c r="Z186" s="1269"/>
      <c r="AA186" s="1269"/>
      <c r="AB186" s="1269"/>
      <c r="AC186" s="1269" t="s">
        <v>413</v>
      </c>
      <c r="AD186" s="1269" t="s">
        <v>414</v>
      </c>
      <c r="AE186" s="1269" t="s">
        <v>415</v>
      </c>
      <c r="AF186" s="1269" t="s">
        <v>416</v>
      </c>
      <c r="AG186" s="1269"/>
      <c r="AH186" s="1269" t="str">
        <f>IF($E$186=0,"",$E$186)</f>
        <v>Тариф на подключение (технологическое присоединение) к централизованной системе горячего водоснабжения</v>
      </c>
      <c r="AI186" s="1269" t="str">
        <f>IF($G$186=0,"",$G$186)</f>
        <v/>
      </c>
      <c r="AJ186" s="1269" t="str">
        <f>IF($J$186=0,"",$J$186)</f>
        <v/>
      </c>
      <c r="AK186" s="1269" t="str">
        <f>IF($K$186="нет","без дифференциации",IF($N$186=0,"",$N$186))</f>
        <v/>
      </c>
      <c r="AL186" s="1269" t="str">
        <f>IF($O$186="нет","без дифференциации",IF($R$186=0,"",$R$186))</f>
        <v/>
      </c>
      <c r="AM186" s="1269" t="str">
        <f>IF($S$186="нет","без дифференциации",IF($V$186=0,"",$V$186))</f>
        <v/>
      </c>
      <c r="AN186" s="1774">
        <f>$I$186</f>
        <v>0</v>
      </c>
      <c r="AO186" s="1269" t="str">
        <f>$I$186&amp;"."&amp;$M$186</f>
        <v>.</v>
      </c>
      <c r="AP186" s="1268" t="str">
        <f>$I$186&amp;"."&amp;$M$186&amp;"."&amp;$Q$186</f>
        <v>..</v>
      </c>
      <c r="AQ186" s="1268" t="str">
        <f>$I$186&amp;"."&amp;$M$186&amp;"."&amp;$Q$186&amp;"."&amp;$U$186</f>
        <v>...</v>
      </c>
      <c r="AR186" s="1469">
        <v>0</v>
      </c>
    </row>
    <row s="1855" customFormat="1" customHeight="1" ht="17.25" hidden="1">
      <c r="A187" s="323"/>
      <c r="C187" s="322"/>
      <c r="D187" s="2137"/>
      <c r="E187" s="2145"/>
      <c r="F187" s="2148"/>
      <c r="G187" s="2145"/>
      <c r="H187" s="2151"/>
      <c r="I187" s="2153"/>
      <c r="J187" s="2155"/>
      <c r="K187" s="2140"/>
      <c r="L187" s="2140"/>
      <c r="M187" s="2140"/>
      <c r="N187" s="2142"/>
      <c r="O187" s="2140"/>
      <c r="P187" s="2140"/>
      <c r="Q187" s="2140"/>
      <c r="R187" s="2143"/>
      <c r="S187" s="2140"/>
      <c r="T187" s="1950"/>
      <c r="U187" s="1950"/>
      <c r="V187" s="1950"/>
      <c r="W187" s="1951"/>
      <c r="X187" s="1268"/>
      <c r="Y187" s="1268"/>
      <c r="Z187" s="1268"/>
      <c r="AA187" s="1268"/>
      <c r="AB187" s="1268"/>
      <c r="AC187" s="1268"/>
      <c r="AD187" s="1268"/>
      <c r="AE187" s="1268"/>
      <c r="AF187" s="1268"/>
      <c r="AG187" s="1268"/>
      <c r="AH187" s="1268"/>
      <c r="AI187" s="1268"/>
      <c r="AJ187" s="1268"/>
      <c r="AK187" s="1268"/>
      <c r="AL187" s="1268"/>
      <c r="AM187" s="1268"/>
      <c r="AN187" s="1268"/>
      <c r="AO187" s="1268"/>
      <c r="AP187" s="1268"/>
      <c r="AQ187" s="1268"/>
      <c r="AR187" s="1469">
        <v>0</v>
      </c>
    </row>
    <row s="1855" customFormat="1" customHeight="1" ht="17.25" hidden="1">
      <c r="A188" s="323"/>
      <c r="C188" s="322"/>
      <c r="D188" s="2138"/>
      <c r="E188" s="2146"/>
      <c r="F188" s="2148"/>
      <c r="G188" s="2146"/>
      <c r="H188" s="2151"/>
      <c r="I188" s="2153"/>
      <c r="J188" s="2156"/>
      <c r="K188" s="2140"/>
      <c r="L188" s="2140"/>
      <c r="M188" s="2140"/>
      <c r="N188" s="2143"/>
      <c r="O188" s="2140"/>
      <c r="P188" s="1946"/>
      <c r="Q188" s="1950"/>
      <c r="R188" s="1950"/>
      <c r="S188" s="331"/>
      <c r="T188" s="331"/>
      <c r="U188" s="331"/>
      <c r="V188" s="331"/>
      <c r="W188" s="1951"/>
      <c r="X188" s="1268"/>
      <c r="Y188" s="1268"/>
      <c r="Z188" s="1268"/>
      <c r="AA188" s="1268"/>
      <c r="AB188" s="1268"/>
      <c r="AC188" s="1268"/>
      <c r="AD188" s="1268"/>
      <c r="AE188" s="1268"/>
      <c r="AF188" s="1268"/>
      <c r="AG188" s="1268"/>
      <c r="AH188" s="1268"/>
      <c r="AI188" s="1268"/>
      <c r="AJ188" s="1268"/>
      <c r="AK188" s="1268"/>
      <c r="AL188" s="1268"/>
      <c r="AM188" s="1268"/>
      <c r="AN188" s="1268"/>
      <c r="AO188" s="1268"/>
      <c r="AP188" s="1268"/>
      <c r="AQ188" s="1268"/>
      <c r="AR188" s="1469">
        <v>0</v>
      </c>
    </row>
    <row s="1855" customFormat="1" customHeight="1" ht="17.25" hidden="1">
      <c r="A189" s="323"/>
      <c r="C189" s="322"/>
      <c r="D189" s="2138"/>
      <c r="E189" s="2146"/>
      <c r="F189" s="2148"/>
      <c r="G189" s="2146"/>
      <c r="H189" s="2151"/>
      <c r="I189" s="2153"/>
      <c r="J189" s="2156"/>
      <c r="K189" s="2140"/>
      <c r="L189" s="1950"/>
      <c r="M189" s="1950"/>
      <c r="N189" s="1950"/>
      <c r="O189" s="1950"/>
      <c r="P189" s="1950"/>
      <c r="Q189" s="1950"/>
      <c r="R189" s="1950"/>
      <c r="S189" s="331"/>
      <c r="T189" s="331"/>
      <c r="U189" s="331"/>
      <c r="V189" s="331"/>
      <c r="W189" s="1951"/>
      <c r="X189" s="1268"/>
      <c r="Y189" s="1268"/>
      <c r="Z189" s="1268"/>
      <c r="AA189" s="1268"/>
      <c r="AB189" s="1268"/>
      <c r="AC189" s="1268"/>
      <c r="AD189" s="1268"/>
      <c r="AE189" s="1268"/>
      <c r="AF189" s="1268"/>
      <c r="AG189" s="1268"/>
      <c r="AH189" s="1268"/>
      <c r="AI189" s="1268"/>
      <c r="AJ189" s="1268"/>
      <c r="AK189" s="1268"/>
      <c r="AL189" s="1268"/>
      <c r="AM189" s="1268"/>
      <c r="AN189" s="1268"/>
      <c r="AO189" s="1268"/>
      <c r="AP189" s="1268"/>
      <c r="AQ189" s="1268"/>
      <c r="AR189" s="1469">
        <v>0</v>
      </c>
    </row>
    <row s="1855" customFormat="1" customHeight="1" ht="17.25" hidden="1">
      <c r="A190" s="323"/>
      <c r="C190" s="322"/>
      <c r="D190" s="2138"/>
      <c r="E190" s="2146"/>
      <c r="F190" s="2149"/>
      <c r="G190" s="2146"/>
      <c r="H190" s="1301"/>
      <c r="I190" s="1948"/>
      <c r="J190" s="1948"/>
      <c r="K190" s="1948"/>
      <c r="L190" s="1948"/>
      <c r="M190" s="1948"/>
      <c r="N190" s="1948"/>
      <c r="O190" s="1948"/>
      <c r="P190" s="1948"/>
      <c r="Q190" s="1948"/>
      <c r="R190" s="1948"/>
      <c r="S190" s="1303"/>
      <c r="T190" s="1303"/>
      <c r="U190" s="1303"/>
      <c r="V190" s="1303"/>
      <c r="W190" s="1949"/>
      <c r="X190" s="1268"/>
      <c r="Y190" s="1268"/>
      <c r="Z190" s="1268"/>
      <c r="AA190" s="1268"/>
      <c r="AB190" s="1268"/>
      <c r="AC190" s="1268"/>
      <c r="AD190" s="1268"/>
      <c r="AE190" s="1268"/>
      <c r="AF190" s="1268"/>
      <c r="AG190" s="1268"/>
      <c r="AH190" s="1268"/>
      <c r="AI190" s="1268"/>
      <c r="AJ190" s="1268"/>
      <c r="AK190" s="1268"/>
      <c r="AL190" s="1268"/>
      <c r="AM190" s="1268"/>
      <c r="AN190" s="1268"/>
      <c r="AO190" s="1268"/>
      <c r="AP190" s="1268"/>
      <c r="AQ190" s="1268"/>
      <c r="AR190" s="1469">
        <v>0</v>
      </c>
    </row>
    <row s="1855" customFormat="1" customHeight="1" ht="11.25" hidden="1">
      <c r="A191" s="279"/>
      <c r="B191" s="279"/>
      <c r="Y191" s="1261"/>
      <c r="Z191" s="1261"/>
      <c r="AA191" s="1261"/>
      <c r="AB191" s="1261"/>
      <c r="AC191" s="1261"/>
      <c r="AD191" s="1261"/>
      <c r="AE191" s="1261"/>
      <c r="AF191" s="1261"/>
      <c r="AG191" s="1261"/>
      <c r="AH191" s="1261"/>
      <c r="AI191" s="1261"/>
      <c r="AJ191" s="1261"/>
      <c r="AK191" s="1261"/>
      <c r="AL191" s="1261"/>
      <c r="AM191" s="1261"/>
      <c r="AN191" s="1261"/>
      <c r="AO191" s="1261"/>
      <c r="AP191" s="1261"/>
      <c r="AQ191" s="1261"/>
      <c r="AR191" s="1469">
        <v>0</v>
      </c>
    </row>
    <row s="1855" customFormat="1" customHeight="1" ht="17.25" hidden="1">
      <c r="A192" s="323"/>
      <c r="C192" s="211"/>
      <c r="D192" s="2137">
        <v>1</v>
      </c>
      <c r="E192" s="2145" t="s">
        <v>417</v>
      </c>
      <c r="F192" s="2147" t="s">
        <v>19</v>
      </c>
      <c r="G192" s="2145"/>
      <c r="H192" s="2150"/>
      <c r="I192" s="2152"/>
      <c r="J192" s="2154"/>
      <c r="K192" s="2139"/>
      <c r="L192" s="2139"/>
      <c r="M192" s="2139"/>
      <c r="N192" s="2141"/>
      <c r="O192" s="2139"/>
      <c r="P192" s="2139"/>
      <c r="Q192" s="2139"/>
      <c r="R192" s="2144"/>
      <c r="S192" s="2139"/>
      <c r="T192" s="1472"/>
      <c r="U192" s="1472"/>
      <c r="V192" s="1474"/>
      <c r="W192" s="1298"/>
      <c r="Y192" s="1269"/>
      <c r="Z192" s="1269"/>
      <c r="AA192" s="1269"/>
      <c r="AB192" s="1269"/>
      <c r="AC192" s="1269" t="s">
        <v>418</v>
      </c>
      <c r="AD192" s="1269" t="s">
        <v>419</v>
      </c>
      <c r="AE192" s="1269" t="s">
        <v>420</v>
      </c>
      <c r="AF192" s="1269" t="s">
        <v>421</v>
      </c>
      <c r="AG192" s="1269"/>
      <c r="AH192" s="1269" t="str">
        <f>IF($E$192=0,"",$E$192)</f>
        <v>Тариф на водоотведение</v>
      </c>
      <c r="AI192" s="1269" t="str">
        <f>IF($G$192=0,"",$G$192)</f>
        <v/>
      </c>
      <c r="AJ192" s="1269" t="str">
        <f>IF($J$192=0,"",$J$192)</f>
        <v/>
      </c>
      <c r="AK192" s="1269" t="str">
        <f>IF($K$192="нет","без дифференциации",IF($N$192=0,"",$N$192))</f>
        <v/>
      </c>
      <c r="AL192" s="1269" t="str">
        <f>IF($O$192="нет","без дифференциации",IF($R$192=0,"",$R$192))</f>
        <v/>
      </c>
      <c r="AM192" s="1269" t="str">
        <f>IF($S$192="нет","без дифференциации",IF($V$192=0,"",$V$192))</f>
        <v/>
      </c>
      <c r="AN192" s="1269">
        <f>$I$192</f>
        <v>0</v>
      </c>
      <c r="AO192" s="1269" t="str">
        <f>$I$192&amp;"."&amp;$M$192</f>
        <v>.</v>
      </c>
      <c r="AP192" s="1269" t="str">
        <f>$I$192&amp;"."&amp;$M$192&amp;"."&amp;$Q$192</f>
        <v>..</v>
      </c>
      <c r="AQ192" s="1269" t="str">
        <f>$I$192&amp;"."&amp;$M$192&amp;"."&amp;$Q$192&amp;"."&amp;$U$192</f>
        <v>...</v>
      </c>
      <c r="AR192" s="1469">
        <v>0</v>
      </c>
    </row>
    <row s="1855" customFormat="1" customHeight="1" ht="17.25" hidden="1">
      <c r="A193" s="323"/>
      <c r="C193" s="322"/>
      <c r="D193" s="2137"/>
      <c r="E193" s="2145"/>
      <c r="F193" s="2148"/>
      <c r="G193" s="2145"/>
      <c r="H193" s="2151"/>
      <c r="I193" s="2153"/>
      <c r="J193" s="2155"/>
      <c r="K193" s="2140"/>
      <c r="L193" s="2140"/>
      <c r="M193" s="2140"/>
      <c r="N193" s="2142"/>
      <c r="O193" s="2140"/>
      <c r="P193" s="2140"/>
      <c r="Q193" s="2140"/>
      <c r="R193" s="2143"/>
      <c r="S193" s="2140"/>
      <c r="T193" s="1299"/>
      <c r="U193" s="1299"/>
      <c r="V193" s="1299"/>
      <c r="W193" s="1300"/>
      <c r="Y193" s="1261"/>
      <c r="Z193" s="1261"/>
      <c r="AA193" s="1261"/>
      <c r="AB193" s="1261"/>
      <c r="AC193" s="1261"/>
      <c r="AD193" s="1261"/>
      <c r="AE193" s="1261"/>
      <c r="AF193" s="1261"/>
      <c r="AG193" s="1261"/>
      <c r="AH193" s="1261"/>
      <c r="AI193" s="1261"/>
      <c r="AJ193" s="1261"/>
      <c r="AK193" s="1261"/>
      <c r="AL193" s="1261"/>
      <c r="AM193" s="1261"/>
      <c r="AN193" s="1261"/>
      <c r="AO193" s="1261"/>
      <c r="AP193" s="1261"/>
      <c r="AQ193" s="1261"/>
      <c r="AR193" s="1469">
        <v>0</v>
      </c>
    </row>
    <row s="1855" customFormat="1" customHeight="1" ht="17.25" hidden="1">
      <c r="A194" s="323"/>
      <c r="C194" s="211"/>
      <c r="D194" s="2137"/>
      <c r="E194" s="2145"/>
      <c r="F194" s="2148"/>
      <c r="G194" s="2145"/>
      <c r="H194" s="2151"/>
      <c r="I194" s="2153"/>
      <c r="J194" s="2156"/>
      <c r="K194" s="2140"/>
      <c r="L194" s="2140"/>
      <c r="M194" s="2140"/>
      <c r="N194" s="2143"/>
      <c r="O194" s="2140"/>
      <c r="P194" s="1473"/>
      <c r="Q194" s="1299"/>
      <c r="R194" s="1299"/>
      <c r="S194" s="331"/>
      <c r="T194" s="331"/>
      <c r="U194" s="331"/>
      <c r="V194" s="331"/>
      <c r="W194" s="1300"/>
      <c r="Y194" s="1269"/>
      <c r="Z194" s="1269"/>
      <c r="AA194" s="1269"/>
      <c r="AB194" s="1269"/>
      <c r="AC194" s="1269"/>
      <c r="AD194" s="1269"/>
      <c r="AE194" s="1269"/>
      <c r="AF194" s="1269"/>
      <c r="AG194" s="1269"/>
      <c r="AH194" s="1269"/>
      <c r="AI194" s="1269"/>
      <c r="AJ194" s="1269"/>
      <c r="AK194" s="1269"/>
      <c r="AL194" s="1269"/>
      <c r="AM194" s="1269"/>
      <c r="AN194" s="1269"/>
      <c r="AO194" s="1269"/>
      <c r="AP194" s="1269"/>
      <c r="AQ194" s="1269"/>
      <c r="AR194" s="1469">
        <v>0</v>
      </c>
    </row>
    <row s="1855" customFormat="1" customHeight="1" ht="17.25" hidden="1">
      <c r="A195" s="323"/>
      <c r="C195" s="322"/>
      <c r="D195" s="2137"/>
      <c r="E195" s="2145"/>
      <c r="F195" s="2148"/>
      <c r="G195" s="2145"/>
      <c r="H195" s="2151"/>
      <c r="I195" s="2153"/>
      <c r="J195" s="2156"/>
      <c r="K195" s="2140"/>
      <c r="L195" s="1299"/>
      <c r="M195" s="1299"/>
      <c r="N195" s="1299"/>
      <c r="O195" s="1299"/>
      <c r="P195" s="1299"/>
      <c r="Q195" s="1299"/>
      <c r="R195" s="1299"/>
      <c r="S195" s="331"/>
      <c r="T195" s="331"/>
      <c r="U195" s="331"/>
      <c r="V195" s="331"/>
      <c r="W195" s="1300"/>
      <c r="Y195" s="1261"/>
      <c r="Z195" s="1261"/>
      <c r="AA195" s="1261"/>
      <c r="AB195" s="1261"/>
      <c r="AC195" s="1261"/>
      <c r="AD195" s="1261"/>
      <c r="AE195" s="1261"/>
      <c r="AF195" s="1261"/>
      <c r="AG195" s="1261"/>
      <c r="AH195" s="1261"/>
      <c r="AI195" s="1261"/>
      <c r="AJ195" s="1261"/>
      <c r="AK195" s="1261"/>
      <c r="AL195" s="1261"/>
      <c r="AM195" s="1261"/>
      <c r="AN195" s="1261"/>
      <c r="AO195" s="1261"/>
      <c r="AP195" s="1261"/>
      <c r="AQ195" s="1261"/>
      <c r="AR195" s="1469">
        <v>0</v>
      </c>
    </row>
    <row s="1855" customFormat="1" customHeight="1" ht="17.25" hidden="1">
      <c r="A196" s="323"/>
      <c r="C196" s="322"/>
      <c r="D196" s="2138"/>
      <c r="E196" s="2146"/>
      <c r="F196" s="2149"/>
      <c r="G196" s="2146"/>
      <c r="H196" s="1301"/>
      <c r="I196" s="1302"/>
      <c r="J196" s="1302"/>
      <c r="K196" s="1302"/>
      <c r="L196" s="1302"/>
      <c r="M196" s="1302"/>
      <c r="N196" s="1302"/>
      <c r="O196" s="1302"/>
      <c r="P196" s="1302"/>
      <c r="Q196" s="1302"/>
      <c r="R196" s="1302"/>
      <c r="S196" s="1303"/>
      <c r="T196" s="1303"/>
      <c r="U196" s="1303"/>
      <c r="V196" s="1303"/>
      <c r="W196" s="1304"/>
      <c r="Y196" s="1261"/>
      <c r="Z196" s="1261"/>
      <c r="AA196" s="1261"/>
      <c r="AB196" s="1261"/>
      <c r="AC196" s="1261"/>
      <c r="AD196" s="1261"/>
      <c r="AE196" s="1261"/>
      <c r="AF196" s="1261"/>
      <c r="AG196" s="1261"/>
      <c r="AH196" s="1261"/>
      <c r="AI196" s="1261"/>
      <c r="AJ196" s="1261"/>
      <c r="AK196" s="1261"/>
      <c r="AL196" s="1261"/>
      <c r="AM196" s="1261"/>
      <c r="AN196" s="1261"/>
      <c r="AO196" s="1261"/>
      <c r="AP196" s="1261"/>
      <c r="AQ196" s="1261"/>
      <c r="AR196" s="1469">
        <v>0</v>
      </c>
    </row>
    <row s="1855" customFormat="1" customHeight="1" ht="17.25" hidden="1">
      <c r="A197" s="323"/>
      <c r="C197" s="211"/>
      <c r="D197" s="2137">
        <v>2</v>
      </c>
      <c r="E197" s="2145" t="s">
        <v>422</v>
      </c>
      <c r="F197" s="2147" t="s">
        <v>19</v>
      </c>
      <c r="G197" s="2145"/>
      <c r="H197" s="2150"/>
      <c r="I197" s="2152"/>
      <c r="J197" s="2154"/>
      <c r="K197" s="2139"/>
      <c r="L197" s="2139"/>
      <c r="M197" s="2139"/>
      <c r="N197" s="2141"/>
      <c r="O197" s="2139"/>
      <c r="P197" s="2139"/>
      <c r="Q197" s="2139"/>
      <c r="R197" s="2144"/>
      <c r="S197" s="2139"/>
      <c r="T197" s="1472"/>
      <c r="U197" s="1472"/>
      <c r="V197" s="1474"/>
      <c r="W197" s="1298"/>
      <c r="X197" s="1269"/>
      <c r="Y197" s="1269"/>
      <c r="Z197" s="1269"/>
      <c r="AA197" s="1269"/>
      <c r="AB197" s="1269"/>
      <c r="AC197" s="1269" t="s">
        <v>423</v>
      </c>
      <c r="AD197" s="1269" t="s">
        <v>424</v>
      </c>
      <c r="AE197" s="1269" t="s">
        <v>425</v>
      </c>
      <c r="AF197" s="1269" t="s">
        <v>426</v>
      </c>
      <c r="AG197" s="1269"/>
      <c r="AH197" s="1269" t="str">
        <f>IF($E$197=0,"",$E$197)</f>
        <v>Тариф на транспортировку сточных вод</v>
      </c>
      <c r="AI197" s="1269" t="str">
        <f>IF($G$197=0,"",$G$197)</f>
        <v/>
      </c>
      <c r="AJ197" s="1269" t="str">
        <f>IF($J$197=0,"",$J$197)</f>
        <v/>
      </c>
      <c r="AK197" s="1269" t="str">
        <f>IF($K$197="нет","без дифференциации",IF($N$197=0,"",$N$197))</f>
        <v/>
      </c>
      <c r="AL197" s="1269" t="str">
        <f>IF($O$197="нет","без дифференциации",IF($R$197=0,"",$R$197))</f>
        <v/>
      </c>
      <c r="AM197" s="1269" t="str">
        <f>IF($S$197="нет","без дифференциации",IF($V$197=0,"",$V$197))</f>
        <v/>
      </c>
      <c r="AN197" s="1774">
        <f>$I$197</f>
        <v>0</v>
      </c>
      <c r="AO197" s="1269" t="str">
        <f>$I$197&amp;"."&amp;$M$197</f>
        <v>.</v>
      </c>
      <c r="AP197" s="1261" t="str">
        <f>$I$197&amp;"."&amp;$M$197&amp;"."&amp;$Q$197</f>
        <v>..</v>
      </c>
      <c r="AQ197" s="1261" t="str">
        <f>$I$197&amp;"."&amp;$M$197&amp;"."&amp;$Q$197&amp;"."&amp;$U$197</f>
        <v>...</v>
      </c>
      <c r="AR197" s="1469">
        <v>0</v>
      </c>
    </row>
    <row s="1855" customFormat="1" customHeight="1" ht="17.25" hidden="1">
      <c r="A198" s="323"/>
      <c r="C198" s="322"/>
      <c r="D198" s="2137"/>
      <c r="E198" s="2145"/>
      <c r="F198" s="2148"/>
      <c r="G198" s="2145"/>
      <c r="H198" s="2151"/>
      <c r="I198" s="2153"/>
      <c r="J198" s="2155"/>
      <c r="K198" s="2140"/>
      <c r="L198" s="2140"/>
      <c r="M198" s="2140"/>
      <c r="N198" s="2142"/>
      <c r="O198" s="2140"/>
      <c r="P198" s="2140"/>
      <c r="Q198" s="2140"/>
      <c r="R198" s="2143"/>
      <c r="S198" s="2140"/>
      <c r="T198" s="1299"/>
      <c r="U198" s="1299"/>
      <c r="V198" s="1299"/>
      <c r="W198" s="1300"/>
      <c r="X198" s="1261"/>
      <c r="Y198" s="1261"/>
      <c r="Z198" s="1261"/>
      <c r="AA198" s="1261"/>
      <c r="AB198" s="1261"/>
      <c r="AC198" s="1261"/>
      <c r="AD198" s="1261"/>
      <c r="AE198" s="1261"/>
      <c r="AF198" s="1261"/>
      <c r="AG198" s="1261"/>
      <c r="AH198" s="1261"/>
      <c r="AI198" s="1261"/>
      <c r="AJ198" s="1261"/>
      <c r="AK198" s="1261"/>
      <c r="AL198" s="1261"/>
      <c r="AM198" s="1261"/>
      <c r="AN198" s="1261"/>
      <c r="AO198" s="1261"/>
      <c r="AP198" s="1261"/>
      <c r="AQ198" s="1261"/>
      <c r="AR198" s="1469">
        <v>0</v>
      </c>
    </row>
    <row s="1855" customFormat="1" customHeight="1" ht="17.25" hidden="1">
      <c r="A199" s="323"/>
      <c r="C199" s="322"/>
      <c r="D199" s="2138"/>
      <c r="E199" s="2146"/>
      <c r="F199" s="2148"/>
      <c r="G199" s="2146"/>
      <c r="H199" s="2151"/>
      <c r="I199" s="2153"/>
      <c r="J199" s="2156"/>
      <c r="K199" s="2140"/>
      <c r="L199" s="2140"/>
      <c r="M199" s="2140"/>
      <c r="N199" s="2143"/>
      <c r="O199" s="2140"/>
      <c r="P199" s="1473"/>
      <c r="Q199" s="1299"/>
      <c r="R199" s="1299"/>
      <c r="S199" s="331"/>
      <c r="T199" s="331"/>
      <c r="U199" s="331"/>
      <c r="V199" s="331"/>
      <c r="W199" s="1300"/>
      <c r="X199" s="1261"/>
      <c r="Y199" s="1261"/>
      <c r="Z199" s="1261"/>
      <c r="AA199" s="1261"/>
      <c r="AB199" s="1261"/>
      <c r="AC199" s="1261"/>
      <c r="AD199" s="1261"/>
      <c r="AE199" s="1261"/>
      <c r="AF199" s="1261"/>
      <c r="AG199" s="1261"/>
      <c r="AH199" s="1261"/>
      <c r="AI199" s="1261"/>
      <c r="AJ199" s="1261"/>
      <c r="AK199" s="1261"/>
      <c r="AL199" s="1261"/>
      <c r="AM199" s="1261"/>
      <c r="AN199" s="1261"/>
      <c r="AO199" s="1261"/>
      <c r="AP199" s="1261"/>
      <c r="AQ199" s="1261"/>
      <c r="AR199" s="1469">
        <v>0</v>
      </c>
    </row>
    <row s="1855" customFormat="1" customHeight="1" ht="17.25" hidden="1">
      <c r="A200" s="323"/>
      <c r="C200" s="322"/>
      <c r="D200" s="2138"/>
      <c r="E200" s="2146"/>
      <c r="F200" s="2148"/>
      <c r="G200" s="2146"/>
      <c r="H200" s="2151"/>
      <c r="I200" s="2153"/>
      <c r="J200" s="2156"/>
      <c r="K200" s="2140"/>
      <c r="L200" s="1299"/>
      <c r="M200" s="1299"/>
      <c r="N200" s="1299"/>
      <c r="O200" s="1299"/>
      <c r="P200" s="1299"/>
      <c r="Q200" s="1299"/>
      <c r="R200" s="1299"/>
      <c r="S200" s="331"/>
      <c r="T200" s="331"/>
      <c r="U200" s="331"/>
      <c r="V200" s="331"/>
      <c r="W200" s="1300"/>
      <c r="X200" s="1261"/>
      <c r="Y200" s="1261"/>
      <c r="Z200" s="1261"/>
      <c r="AA200" s="1261"/>
      <c r="AB200" s="1261"/>
      <c r="AC200" s="1261"/>
      <c r="AD200" s="1261"/>
      <c r="AE200" s="1261"/>
      <c r="AF200" s="1261"/>
      <c r="AG200" s="1261"/>
      <c r="AH200" s="1261"/>
      <c r="AI200" s="1261"/>
      <c r="AJ200" s="1261"/>
      <c r="AK200" s="1261"/>
      <c r="AL200" s="1261"/>
      <c r="AM200" s="1261"/>
      <c r="AN200" s="1261"/>
      <c r="AO200" s="1261"/>
      <c r="AP200" s="1261"/>
      <c r="AQ200" s="1261"/>
      <c r="AR200" s="1469">
        <v>0</v>
      </c>
    </row>
    <row s="1855" customFormat="1" customHeight="1" ht="17.25" hidden="1">
      <c r="A201" s="323"/>
      <c r="C201" s="322"/>
      <c r="D201" s="2138"/>
      <c r="E201" s="2146"/>
      <c r="F201" s="2149"/>
      <c r="G201" s="2146"/>
      <c r="H201" s="1301"/>
      <c r="I201" s="1302"/>
      <c r="J201" s="1302"/>
      <c r="K201" s="1302"/>
      <c r="L201" s="1302"/>
      <c r="M201" s="1302"/>
      <c r="N201" s="1302"/>
      <c r="O201" s="1302"/>
      <c r="P201" s="1302"/>
      <c r="Q201" s="1302"/>
      <c r="R201" s="1302"/>
      <c r="S201" s="1303"/>
      <c r="T201" s="1303"/>
      <c r="U201" s="1303"/>
      <c r="V201" s="1303"/>
      <c r="W201" s="1304"/>
      <c r="X201" s="1261"/>
      <c r="Y201" s="1261"/>
      <c r="Z201" s="1261"/>
      <c r="AA201" s="1261"/>
      <c r="AB201" s="1261"/>
      <c r="AC201" s="1261"/>
      <c r="AD201" s="1261"/>
      <c r="AE201" s="1261"/>
      <c r="AF201" s="1261"/>
      <c r="AG201" s="1261"/>
      <c r="AH201" s="1261"/>
      <c r="AI201" s="1261"/>
      <c r="AJ201" s="1261"/>
      <c r="AK201" s="1261"/>
      <c r="AL201" s="1261"/>
      <c r="AM201" s="1261"/>
      <c r="AN201" s="1261"/>
      <c r="AO201" s="1261"/>
      <c r="AP201" s="1261"/>
      <c r="AQ201" s="1261"/>
      <c r="AR201" s="1469">
        <v>0</v>
      </c>
    </row>
    <row s="1855" customFormat="1" customHeight="1" ht="17.25" hidden="1">
      <c r="A202" s="323"/>
      <c r="C202" s="211"/>
      <c r="D202" s="2137">
        <v>3</v>
      </c>
      <c r="E202" s="2145" t="s">
        <v>427</v>
      </c>
      <c r="F202" s="2147" t="s">
        <v>19</v>
      </c>
      <c r="G202" s="2145"/>
      <c r="H202" s="2150"/>
      <c r="I202" s="2152"/>
      <c r="J202" s="2154"/>
      <c r="K202" s="2139"/>
      <c r="L202" s="2139"/>
      <c r="M202" s="2139"/>
      <c r="N202" s="2141"/>
      <c r="O202" s="2139"/>
      <c r="P202" s="2139"/>
      <c r="Q202" s="2139"/>
      <c r="R202" s="2144"/>
      <c r="S202" s="2139"/>
      <c r="T202" s="1945"/>
      <c r="U202" s="1945"/>
      <c r="V202" s="1947"/>
      <c r="W202" s="1298"/>
      <c r="X202" s="1269"/>
      <c r="Y202" s="1269"/>
      <c r="Z202" s="1269"/>
      <c r="AA202" s="1269"/>
      <c r="AB202" s="1269"/>
      <c r="AC202" s="1269" t="s">
        <v>428</v>
      </c>
      <c r="AD202" s="1269" t="s">
        <v>429</v>
      </c>
      <c r="AE202" s="1269" t="s">
        <v>430</v>
      </c>
      <c r="AF202" s="1269" t="s">
        <v>431</v>
      </c>
      <c r="AG202" s="1269"/>
      <c r="AH202" s="1269" t="str">
        <f>IF($E$202=0,"",$E$202)</f>
        <v>Тариф на подключение (технологическое присоединение) к централизованной системе водоотведения</v>
      </c>
      <c r="AI202" s="1269" t="str">
        <f>IF($G$202=0,"",$G$202)</f>
        <v/>
      </c>
      <c r="AJ202" s="1269" t="str">
        <f>IF($J$202=0,"",$J$202)</f>
        <v/>
      </c>
      <c r="AK202" s="1269" t="str">
        <f>IF($K$202="нет","без дифференциации",IF($N$202=0,"",$N$202))</f>
        <v/>
      </c>
      <c r="AL202" s="1269" t="str">
        <f>IF($O$202="нет","без дифференциации",IF($R$202=0,"",$R$202))</f>
        <v/>
      </c>
      <c r="AM202" s="1269" t="str">
        <f>IF($S$202="нет","без дифференциации",IF($V$202=0,"",$V$202))</f>
        <v/>
      </c>
      <c r="AN202" s="1774">
        <f>$I$202</f>
        <v>0</v>
      </c>
      <c r="AO202" s="1269" t="str">
        <f>$I$202&amp;"."&amp;$M$202</f>
        <v>.</v>
      </c>
      <c r="AP202" s="1268" t="str">
        <f>$I$202&amp;"."&amp;$M$202&amp;"."&amp;$Q$202</f>
        <v>..</v>
      </c>
      <c r="AQ202" s="1268" t="str">
        <f>$I$202&amp;"."&amp;$M$202&amp;"."&amp;$Q$202&amp;"."&amp;$U$202</f>
        <v>...</v>
      </c>
      <c r="AR202" s="1469">
        <v>0</v>
      </c>
    </row>
    <row s="1855" customFormat="1" customHeight="1" ht="17.25" hidden="1">
      <c r="A203" s="323"/>
      <c r="C203" s="322"/>
      <c r="D203" s="2137"/>
      <c r="E203" s="2145"/>
      <c r="F203" s="2148"/>
      <c r="G203" s="2145"/>
      <c r="H203" s="2151"/>
      <c r="I203" s="2153"/>
      <c r="J203" s="2155"/>
      <c r="K203" s="2140"/>
      <c r="L203" s="2140"/>
      <c r="M203" s="2140"/>
      <c r="N203" s="2142"/>
      <c r="O203" s="2140"/>
      <c r="P203" s="2140"/>
      <c r="Q203" s="2140"/>
      <c r="R203" s="2143"/>
      <c r="S203" s="2140"/>
      <c r="T203" s="1950"/>
      <c r="U203" s="1950"/>
      <c r="V203" s="1950"/>
      <c r="W203" s="1951"/>
      <c r="X203" s="1268"/>
      <c r="Y203" s="1268"/>
      <c r="Z203" s="1268"/>
      <c r="AA203" s="1268"/>
      <c r="AB203" s="1268"/>
      <c r="AC203" s="1268"/>
      <c r="AD203" s="1268"/>
      <c r="AE203" s="1268"/>
      <c r="AF203" s="1268"/>
      <c r="AG203" s="1268"/>
      <c r="AH203" s="1268"/>
      <c r="AI203" s="1268"/>
      <c r="AJ203" s="1268"/>
      <c r="AK203" s="1268"/>
      <c r="AL203" s="1268"/>
      <c r="AM203" s="1268"/>
      <c r="AN203" s="1268"/>
      <c r="AO203" s="1268"/>
      <c r="AP203" s="1268"/>
      <c r="AQ203" s="1268"/>
      <c r="AR203" s="1469">
        <v>0</v>
      </c>
    </row>
    <row s="1855" customFormat="1" customHeight="1" ht="17.25" hidden="1">
      <c r="A204" s="323"/>
      <c r="C204" s="322"/>
      <c r="D204" s="2138"/>
      <c r="E204" s="2146"/>
      <c r="F204" s="2148"/>
      <c r="G204" s="2146"/>
      <c r="H204" s="2151"/>
      <c r="I204" s="2153"/>
      <c r="J204" s="2156"/>
      <c r="K204" s="2140"/>
      <c r="L204" s="2140"/>
      <c r="M204" s="2140"/>
      <c r="N204" s="2143"/>
      <c r="O204" s="2140"/>
      <c r="P204" s="1946"/>
      <c r="Q204" s="1950"/>
      <c r="R204" s="1950"/>
      <c r="S204" s="331"/>
      <c r="T204" s="331"/>
      <c r="U204" s="331"/>
      <c r="V204" s="331"/>
      <c r="W204" s="1951"/>
      <c r="X204" s="1268"/>
      <c r="Y204" s="1268"/>
      <c r="Z204" s="1268"/>
      <c r="AA204" s="1268"/>
      <c r="AB204" s="1268"/>
      <c r="AC204" s="1268"/>
      <c r="AD204" s="1268"/>
      <c r="AE204" s="1268"/>
      <c r="AF204" s="1268"/>
      <c r="AG204" s="1268"/>
      <c r="AH204" s="1268"/>
      <c r="AI204" s="1268"/>
      <c r="AJ204" s="1268"/>
      <c r="AK204" s="1268"/>
      <c r="AL204" s="1268"/>
      <c r="AM204" s="1268"/>
      <c r="AN204" s="1268"/>
      <c r="AO204" s="1268"/>
      <c r="AP204" s="1268"/>
      <c r="AQ204" s="1268"/>
      <c r="AR204" s="1469">
        <v>0</v>
      </c>
    </row>
    <row s="1855" customFormat="1" customHeight="1" ht="17.25" hidden="1">
      <c r="A205" s="323"/>
      <c r="C205" s="322"/>
      <c r="D205" s="2138"/>
      <c r="E205" s="2146"/>
      <c r="F205" s="2148"/>
      <c r="G205" s="2146"/>
      <c r="H205" s="2151"/>
      <c r="I205" s="2153"/>
      <c r="J205" s="2156"/>
      <c r="K205" s="2140"/>
      <c r="L205" s="1950"/>
      <c r="M205" s="1950"/>
      <c r="N205" s="1950"/>
      <c r="O205" s="1950"/>
      <c r="P205" s="1950"/>
      <c r="Q205" s="1950"/>
      <c r="R205" s="1950"/>
      <c r="S205" s="331"/>
      <c r="T205" s="331"/>
      <c r="U205" s="331"/>
      <c r="V205" s="331"/>
      <c r="W205" s="1951"/>
      <c r="X205" s="1268"/>
      <c r="Y205" s="1268"/>
      <c r="Z205" s="1268"/>
      <c r="AA205" s="1268"/>
      <c r="AB205" s="1268"/>
      <c r="AC205" s="1268"/>
      <c r="AD205" s="1268"/>
      <c r="AE205" s="1268"/>
      <c r="AF205" s="1268"/>
      <c r="AG205" s="1268"/>
      <c r="AH205" s="1268"/>
      <c r="AI205" s="1268"/>
      <c r="AJ205" s="1268"/>
      <c r="AK205" s="1268"/>
      <c r="AL205" s="1268"/>
      <c r="AM205" s="1268"/>
      <c r="AN205" s="1268"/>
      <c r="AO205" s="1268"/>
      <c r="AP205" s="1268"/>
      <c r="AQ205" s="1268"/>
      <c r="AR205" s="1469">
        <v>0</v>
      </c>
    </row>
    <row s="1855" customFormat="1" customHeight="1" ht="17.25" hidden="1">
      <c r="A206" s="323"/>
      <c r="C206" s="322"/>
      <c r="D206" s="2138"/>
      <c r="E206" s="2146"/>
      <c r="F206" s="2149"/>
      <c r="G206" s="2146"/>
      <c r="H206" s="1301"/>
      <c r="I206" s="1948"/>
      <c r="J206" s="1948"/>
      <c r="K206" s="1948"/>
      <c r="L206" s="1948"/>
      <c r="M206" s="1948"/>
      <c r="N206" s="1948"/>
      <c r="O206" s="1948"/>
      <c r="P206" s="1948"/>
      <c r="Q206" s="1948"/>
      <c r="R206" s="1948"/>
      <c r="S206" s="1303"/>
      <c r="T206" s="1303"/>
      <c r="U206" s="1303"/>
      <c r="V206" s="1303"/>
      <c r="W206" s="1949"/>
      <c r="X206" s="1268"/>
      <c r="Y206" s="1268"/>
      <c r="Z206" s="1268"/>
      <c r="AA206" s="1268"/>
      <c r="AB206" s="1268"/>
      <c r="AC206" s="1268"/>
      <c r="AD206" s="1268"/>
      <c r="AE206" s="1268"/>
      <c r="AF206" s="1268"/>
      <c r="AG206" s="1268"/>
      <c r="AH206" s="1268"/>
      <c r="AI206" s="1268"/>
      <c r="AJ206" s="1268"/>
      <c r="AK206" s="1268"/>
      <c r="AL206" s="1268"/>
      <c r="AM206" s="1268"/>
      <c r="AN206" s="1268"/>
      <c r="AO206" s="1268"/>
      <c r="AP206" s="1268"/>
      <c r="AQ206" s="1268"/>
      <c r="AR206" s="1469">
        <v>0</v>
      </c>
    </row>
    <row customHeight="1" ht="11.25">
      <c r="AR207" s="106">
        <v>11</v>
      </c>
    </row>
    <row customHeight="1" ht="11.25">
      <c r="AR208" s="106">
        <v>11</v>
      </c>
    </row>
    <row customHeight="1" ht="11.25">
      <c r="AR209" s="106">
        <v>11</v>
      </c>
    </row>
    <row customHeight="1" ht="11.25">
      <c r="E210" s="1352"/>
      <c r="AR210" s="106">
        <v>11</v>
      </c>
    </row>
    <row customHeight="1" ht="11.25">
      <c r="E211" s="1352"/>
      <c r="AR211" s="106">
        <v>11</v>
      </c>
    </row>
    <row customHeight="1" ht="11.25">
      <c r="E212" s="1352"/>
      <c r="AR212" s="106">
        <v>11</v>
      </c>
    </row>
    <row customHeight="1" ht="11.25">
      <c r="E213" s="1352"/>
      <c r="AR213" s="106">
        <v>11</v>
      </c>
    </row>
    <row customHeight="1" ht="11.25">
      <c r="E214" s="1352"/>
      <c r="AR214" s="106">
        <v>11</v>
      </c>
    </row>
    <row customHeight="1" ht="11.25">
      <c r="E215" s="1352"/>
      <c r="AR215" s="106">
        <v>11</v>
      </c>
    </row>
    <row customHeight="1" ht="11.25">
      <c r="E216" s="1352"/>
      <c r="AR216" s="106">
        <v>11</v>
      </c>
    </row>
    <row customHeight="1" ht="11.25" hidden="1">
      <c r="A217" s="155" t="s">
        <v>86</v>
      </c>
      <c r="B217" s="155">
        <v>0</v>
      </c>
      <c r="C217" s="106">
        <v>3</v>
      </c>
      <c r="D217" s="106">
        <v>6</v>
      </c>
      <c r="E217" s="106">
        <v>42</v>
      </c>
      <c r="F217" s="1285">
        <v>14</v>
      </c>
      <c r="G217" s="106">
        <v>42</v>
      </c>
      <c r="H217" s="106">
        <v>3</v>
      </c>
      <c r="I217" s="106">
        <v>5</v>
      </c>
      <c r="J217" s="106">
        <v>47</v>
      </c>
      <c r="K217" s="106">
        <v>3</v>
      </c>
      <c r="L217" s="106">
        <v>3</v>
      </c>
      <c r="M217" s="106">
        <v>5</v>
      </c>
      <c r="N217" s="106">
        <v>28</v>
      </c>
      <c r="O217" s="106">
        <v>3</v>
      </c>
      <c r="P217" s="106">
        <v>3</v>
      </c>
      <c r="Q217" s="106">
        <v>5</v>
      </c>
      <c r="R217" s="106">
        <v>34</v>
      </c>
      <c r="S217" s="284">
        <v>0</v>
      </c>
      <c r="T217" s="284">
        <v>0</v>
      </c>
      <c r="U217" s="284">
        <v>0</v>
      </c>
      <c r="V217" s="284">
        <v>0</v>
      </c>
      <c r="W217" s="106">
        <v>30</v>
      </c>
      <c r="X217" s="106">
        <v>3</v>
      </c>
      <c r="Y217" s="1261">
        <v>0</v>
      </c>
      <c r="Z217" s="1261">
        <v>0</v>
      </c>
      <c r="AA217" s="1261">
        <v>0</v>
      </c>
      <c r="AB217" s="1261">
        <v>0</v>
      </c>
      <c r="AC217" s="1261">
        <v>0</v>
      </c>
      <c r="AD217" s="1261">
        <v>0</v>
      </c>
      <c r="AE217" s="1261">
        <v>0</v>
      </c>
      <c r="AF217" s="1261">
        <v>0</v>
      </c>
      <c r="AG217" s="1261">
        <v>0</v>
      </c>
      <c r="AH217" s="1261">
        <v>0</v>
      </c>
      <c r="AI217" s="1261">
        <v>0</v>
      </c>
      <c r="AJ217" s="1261">
        <v>0</v>
      </c>
      <c r="AK217" s="1261">
        <v>0</v>
      </c>
      <c r="AL217" s="1261">
        <v>0</v>
      </c>
      <c r="AM217" s="1261">
        <v>0</v>
      </c>
      <c r="AN217" s="1261">
        <v>0</v>
      </c>
      <c r="AO217" s="1261">
        <v>0</v>
      </c>
      <c r="AP217" s="1261">
        <v>0</v>
      </c>
      <c r="AQ217" s="1261">
        <v>0</v>
      </c>
      <c r="AR217" s="106">
        <v>11</v>
      </c>
    </row>
  </sheetData>
  <sheetProtection formatColumns="0" formatRows="0" autoFilter="0" sort="0" insertRows="0" insertColumns="1" deleteRows="0" deleteColumns="0"/>
  <mergeCells count="591">
    <mergeCell ref="R91:R92"/>
    <mergeCell ref="S91:S92"/>
    <mergeCell ref="G91:G95"/>
    <mergeCell ref="H91:H94"/>
    <mergeCell ref="I91:I94"/>
    <mergeCell ref="J91:J94"/>
    <mergeCell ref="K91:K94"/>
    <mergeCell ref="L91:L93"/>
    <mergeCell ref="M91:M93"/>
    <mergeCell ref="N91:N93"/>
    <mergeCell ref="O91:O93"/>
    <mergeCell ref="M202:M204"/>
    <mergeCell ref="N202:N204"/>
    <mergeCell ref="O202:O204"/>
    <mergeCell ref="P202:P203"/>
    <mergeCell ref="Q202:Q203"/>
    <mergeCell ref="R202:R203"/>
    <mergeCell ref="S202:S203"/>
    <mergeCell ref="D202:D206"/>
    <mergeCell ref="E202:E206"/>
    <mergeCell ref="F202:F206"/>
    <mergeCell ref="G202:G206"/>
    <mergeCell ref="H202:H205"/>
    <mergeCell ref="I202:I205"/>
    <mergeCell ref="J202:J205"/>
    <mergeCell ref="K202:K205"/>
    <mergeCell ref="L202:L204"/>
    <mergeCell ref="N170:N172"/>
    <mergeCell ref="O170:O172"/>
    <mergeCell ref="P170:P171"/>
    <mergeCell ref="Q170:Q171"/>
    <mergeCell ref="R170:R171"/>
    <mergeCell ref="S170:S171"/>
    <mergeCell ref="D186:D190"/>
    <mergeCell ref="E186:E190"/>
    <mergeCell ref="F186:F190"/>
    <mergeCell ref="G186:G190"/>
    <mergeCell ref="H186:H189"/>
    <mergeCell ref="I186:I189"/>
    <mergeCell ref="J186:J189"/>
    <mergeCell ref="K186:K189"/>
    <mergeCell ref="L186:L188"/>
    <mergeCell ref="M186:M188"/>
    <mergeCell ref="N186:N188"/>
    <mergeCell ref="O186:O188"/>
    <mergeCell ref="P186:P187"/>
    <mergeCell ref="Q186:Q187"/>
    <mergeCell ref="R186:R187"/>
    <mergeCell ref="S186:S187"/>
    <mergeCell ref="D170:D174"/>
    <mergeCell ref="E170:E174"/>
    <mergeCell ref="F170:F174"/>
    <mergeCell ref="G170:G174"/>
    <mergeCell ref="H170:H173"/>
    <mergeCell ref="I170:I173"/>
    <mergeCell ref="J170:J173"/>
    <mergeCell ref="K170:K173"/>
    <mergeCell ref="L170:L172"/>
    <mergeCell ref="S197:S198"/>
    <mergeCell ref="D197:D201"/>
    <mergeCell ref="E197:E201"/>
    <mergeCell ref="F197:F201"/>
    <mergeCell ref="G197:G201"/>
    <mergeCell ref="H197:H200"/>
    <mergeCell ref="I197:I200"/>
    <mergeCell ref="J197:J200"/>
    <mergeCell ref="K197:K200"/>
    <mergeCell ref="L197:L199"/>
    <mergeCell ref="H192:H195"/>
    <mergeCell ref="I192:I195"/>
    <mergeCell ref="J192:J195"/>
    <mergeCell ref="K192:K195"/>
    <mergeCell ref="L192:L194"/>
    <mergeCell ref="M192:M194"/>
    <mergeCell ref="N192:N194"/>
    <mergeCell ref="M197:M199"/>
    <mergeCell ref="N197:N199"/>
    <mergeCell ref="O197:O199"/>
    <mergeCell ref="P192:P193"/>
    <mergeCell ref="Q192:Q193"/>
    <mergeCell ref="R192:R193"/>
    <mergeCell ref="P197:P198"/>
    <mergeCell ref="Q197:Q198"/>
    <mergeCell ref="R197:R198"/>
    <mergeCell ref="S192:S193"/>
    <mergeCell ref="D192:D196"/>
    <mergeCell ref="E192:E196"/>
    <mergeCell ref="F192:F196"/>
    <mergeCell ref="G192:G196"/>
    <mergeCell ref="M181:M183"/>
    <mergeCell ref="N181:N183"/>
    <mergeCell ref="O181:O183"/>
    <mergeCell ref="P181:P182"/>
    <mergeCell ref="Q181:Q182"/>
    <mergeCell ref="R181:R182"/>
    <mergeCell ref="S181:S182"/>
    <mergeCell ref="D181:D185"/>
    <mergeCell ref="E181:E185"/>
    <mergeCell ref="F181:F185"/>
    <mergeCell ref="G181:G185"/>
    <mergeCell ref="H181:H184"/>
    <mergeCell ref="I181:I184"/>
    <mergeCell ref="J181:J184"/>
    <mergeCell ref="K181:K184"/>
    <mergeCell ref="L181:L183"/>
    <mergeCell ref="O192:O194"/>
    <mergeCell ref="R13:R14"/>
    <mergeCell ref="S13:S14"/>
    <mergeCell ref="M119:M121"/>
    <mergeCell ref="N119:N121"/>
    <mergeCell ref="O119:O121"/>
    <mergeCell ref="N109:N111"/>
    <mergeCell ref="D176:D180"/>
    <mergeCell ref="E176:E180"/>
    <mergeCell ref="F176:F180"/>
    <mergeCell ref="G176:G180"/>
    <mergeCell ref="H176:H179"/>
    <mergeCell ref="I176:I179"/>
    <mergeCell ref="J176:J179"/>
    <mergeCell ref="K176:K179"/>
    <mergeCell ref="L176:L178"/>
    <mergeCell ref="P124:P125"/>
    <mergeCell ref="Q124:Q125"/>
    <mergeCell ref="R124:R125"/>
    <mergeCell ref="S124:S125"/>
    <mergeCell ref="P119:P120"/>
    <mergeCell ref="Q119:Q120"/>
    <mergeCell ref="R119:R120"/>
    <mergeCell ref="S119:S120"/>
    <mergeCell ref="M176:M178"/>
    <mergeCell ref="N176:N178"/>
    <mergeCell ref="O176:O178"/>
    <mergeCell ref="P176:P177"/>
    <mergeCell ref="Q176:Q177"/>
    <mergeCell ref="R176:R177"/>
    <mergeCell ref="S176:S177"/>
    <mergeCell ref="O124:O126"/>
    <mergeCell ref="E148:W148"/>
    <mergeCell ref="E140:W140"/>
    <mergeCell ref="E141:W141"/>
    <mergeCell ref="E142:W142"/>
    <mergeCell ref="E143:W143"/>
    <mergeCell ref="E144:W144"/>
    <mergeCell ref="L150:L152"/>
    <mergeCell ref="M150:M152"/>
    <mergeCell ref="E146:W146"/>
    <mergeCell ref="E147:W147"/>
    <mergeCell ref="K160:K163"/>
    <mergeCell ref="E114:E118"/>
    <mergeCell ref="F114:F118"/>
    <mergeCell ref="H114:H117"/>
    <mergeCell ref="G114:G118"/>
    <mergeCell ref="G104:G108"/>
    <mergeCell ref="K104:K107"/>
    <mergeCell ref="S104:S105"/>
    <mergeCell ref="S109:S110"/>
    <mergeCell ref="S114:S115"/>
    <mergeCell ref="O104:O106"/>
    <mergeCell ref="E109:E113"/>
    <mergeCell ref="F109:F113"/>
    <mergeCell ref="H109:H112"/>
    <mergeCell ref="L104:L106"/>
    <mergeCell ref="M104:M106"/>
    <mergeCell ref="P109:P110"/>
    <mergeCell ref="Q109:Q110"/>
    <mergeCell ref="R109:R110"/>
    <mergeCell ref="P104:P105"/>
    <mergeCell ref="D109:D113"/>
    <mergeCell ref="Q104:Q105"/>
    <mergeCell ref="R104:R105"/>
    <mergeCell ref="D119:D123"/>
    <mergeCell ref="E119:E123"/>
    <mergeCell ref="F119:F123"/>
    <mergeCell ref="G119:G123"/>
    <mergeCell ref="H119:H122"/>
    <mergeCell ref="I119:I122"/>
    <mergeCell ref="J119:J122"/>
    <mergeCell ref="K119:K122"/>
    <mergeCell ref="L119:L121"/>
    <mergeCell ref="D104:D108"/>
    <mergeCell ref="E104:E108"/>
    <mergeCell ref="F104:F108"/>
    <mergeCell ref="H104:H107"/>
    <mergeCell ref="I104:I107"/>
    <mergeCell ref="N104:N106"/>
    <mergeCell ref="P114:P115"/>
    <mergeCell ref="O109:O111"/>
    <mergeCell ref="Q114:Q115"/>
    <mergeCell ref="R114:R115"/>
    <mergeCell ref="O114:O116"/>
    <mergeCell ref="J104:J107"/>
    <mergeCell ref="D124:D128"/>
    <mergeCell ref="E124:E128"/>
    <mergeCell ref="F124:F128"/>
    <mergeCell ref="H124:H127"/>
    <mergeCell ref="N114:N116"/>
    <mergeCell ref="G109:G113"/>
    <mergeCell ref="K109:K112"/>
    <mergeCell ref="G124:G128"/>
    <mergeCell ref="K124:K127"/>
    <mergeCell ref="N124:N126"/>
    <mergeCell ref="I124:I127"/>
    <mergeCell ref="J124:J127"/>
    <mergeCell ref="L124:L126"/>
    <mergeCell ref="M124:M126"/>
    <mergeCell ref="L114:L116"/>
    <mergeCell ref="M114:M116"/>
    <mergeCell ref="K114:K117"/>
    <mergeCell ref="D114:D118"/>
    <mergeCell ref="I114:I117"/>
    <mergeCell ref="J114:J117"/>
    <mergeCell ref="I109:I112"/>
    <mergeCell ref="J109:J112"/>
    <mergeCell ref="L109:L111"/>
    <mergeCell ref="M109:M111"/>
    <mergeCell ref="D18:D90"/>
    <mergeCell ref="E18:E90"/>
    <mergeCell ref="F18:F90"/>
    <mergeCell ref="D96:D103"/>
    <mergeCell ref="E96:E103"/>
    <mergeCell ref="F96:F103"/>
    <mergeCell ref="G96:G103"/>
    <mergeCell ref="D91:D95"/>
    <mergeCell ref="E91:E95"/>
    <mergeCell ref="F91:F95"/>
    <mergeCell ref="L10:M10"/>
    <mergeCell ref="P10:Q10"/>
    <mergeCell ref="L11:M11"/>
    <mergeCell ref="P11:Q11"/>
    <mergeCell ref="P13:P14"/>
    <mergeCell ref="L13:L15"/>
    <mergeCell ref="M13:M15"/>
    <mergeCell ref="N13:N15"/>
    <mergeCell ref="O13:O15"/>
    <mergeCell ref="Q13:Q14"/>
    <mergeCell ref="P91:P92"/>
    <mergeCell ref="Q91:Q9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50:D154"/>
    <mergeCell ref="E150:E154"/>
    <mergeCell ref="D155:D159"/>
    <mergeCell ref="E155:E159"/>
    <mergeCell ref="F155:F159"/>
    <mergeCell ref="G155:G159"/>
    <mergeCell ref="H155:H158"/>
    <mergeCell ref="I155:I158"/>
    <mergeCell ref="J155:J158"/>
    <mergeCell ref="F150:F154"/>
    <mergeCell ref="G150:G154"/>
    <mergeCell ref="H150:H153"/>
    <mergeCell ref="I150:I153"/>
    <mergeCell ref="J150:J153"/>
    <mergeCell ref="K13:K16"/>
    <mergeCell ref="G18:G90"/>
    <mergeCell ref="L160:L162"/>
    <mergeCell ref="Q155:Q156"/>
    <mergeCell ref="R155:R156"/>
    <mergeCell ref="S155:S156"/>
    <mergeCell ref="K155:K158"/>
    <mergeCell ref="K150:K153"/>
    <mergeCell ref="N155:N157"/>
    <mergeCell ref="O155:O157"/>
    <mergeCell ref="P155:P156"/>
    <mergeCell ref="S160:S161"/>
    <mergeCell ref="N160:N162"/>
    <mergeCell ref="O160:O162"/>
    <mergeCell ref="P160:P161"/>
    <mergeCell ref="Q160:Q161"/>
    <mergeCell ref="R160:R161"/>
    <mergeCell ref="L155:L157"/>
    <mergeCell ref="N150:N152"/>
    <mergeCell ref="O150:O152"/>
    <mergeCell ref="P150:P151"/>
    <mergeCell ref="Q150:Q151"/>
    <mergeCell ref="R150:R151"/>
    <mergeCell ref="S150:S151"/>
    <mergeCell ref="M155:M157"/>
    <mergeCell ref="M165:M167"/>
    <mergeCell ref="N165:N167"/>
    <mergeCell ref="O165:O167"/>
    <mergeCell ref="P165:P166"/>
    <mergeCell ref="Q165:Q166"/>
    <mergeCell ref="R165:R166"/>
    <mergeCell ref="S165:S166"/>
    <mergeCell ref="D160:D164"/>
    <mergeCell ref="E160:E164"/>
    <mergeCell ref="M160:M162"/>
    <mergeCell ref="D165:D169"/>
    <mergeCell ref="E165:E169"/>
    <mergeCell ref="F165:F169"/>
    <mergeCell ref="G165:G169"/>
    <mergeCell ref="H165:H168"/>
    <mergeCell ref="I165:I168"/>
    <mergeCell ref="J165:J168"/>
    <mergeCell ref="K165:K168"/>
    <mergeCell ref="L165:L167"/>
    <mergeCell ref="F160:F164"/>
    <mergeCell ref="G160:G164"/>
    <mergeCell ref="H160:H163"/>
    <mergeCell ref="I160:I163"/>
    <mergeCell ref="J160:J163"/>
    <mergeCell ref="S134:S135"/>
    <mergeCell ref="E129:E133"/>
    <mergeCell ref="F129:F133"/>
    <mergeCell ref="G129:G133"/>
    <mergeCell ref="H129:H132"/>
    <mergeCell ref="I129:I132"/>
    <mergeCell ref="J129:J132"/>
    <mergeCell ref="K129:K132"/>
    <mergeCell ref="L129:L131"/>
    <mergeCell ref="D129:D133"/>
    <mergeCell ref="M170:M172"/>
    <mergeCell ref="M129:M131"/>
    <mergeCell ref="N129:N131"/>
    <mergeCell ref="O129:O131"/>
    <mergeCell ref="P129:P130"/>
    <mergeCell ref="Q129:Q130"/>
    <mergeCell ref="R129:R130"/>
    <mergeCell ref="S129:S130"/>
    <mergeCell ref="D134:D138"/>
    <mergeCell ref="E134:E138"/>
    <mergeCell ref="F134:F138"/>
    <mergeCell ref="G134:G138"/>
    <mergeCell ref="H134:H137"/>
    <mergeCell ref="I134:I137"/>
    <mergeCell ref="J134:J137"/>
    <mergeCell ref="K134:K137"/>
    <mergeCell ref="L134:L136"/>
    <mergeCell ref="M134:M136"/>
    <mergeCell ref="N134:N136"/>
    <mergeCell ref="O134:O136"/>
    <mergeCell ref="P134:P135"/>
    <mergeCell ref="Q134:Q135"/>
    <mergeCell ref="R134:R135"/>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 ref="H34:H37"/>
    <mergeCell ref="I34:I37"/>
    <mergeCell ref="J34:J37"/>
    <mergeCell ref="K34:K37"/>
    <mergeCell ref="L34:L36"/>
    <mergeCell ref="M34:M36"/>
    <mergeCell ref="N34:N36"/>
    <mergeCell ref="S34:S35"/>
    <mergeCell ref="O34:O36"/>
    <mergeCell ref="P34:P35"/>
    <mergeCell ref="Q34:Q35"/>
    <mergeCell ref="R34:R35"/>
    <mergeCell ref="H38:H41"/>
    <mergeCell ref="I38:I41"/>
    <mergeCell ref="J38:J41"/>
    <mergeCell ref="K38:K41"/>
    <mergeCell ref="L38:L40"/>
    <mergeCell ref="M38:M40"/>
    <mergeCell ref="N38:N40"/>
    <mergeCell ref="S38:S39"/>
    <mergeCell ref="O38:O40"/>
    <mergeCell ref="P38:P39"/>
    <mergeCell ref="Q38:Q39"/>
    <mergeCell ref="R38:R39"/>
    <mergeCell ref="H42:H45"/>
    <mergeCell ref="I42:I45"/>
    <mergeCell ref="J42:J45"/>
    <mergeCell ref="K42:K45"/>
    <mergeCell ref="L42:L44"/>
    <mergeCell ref="M42:M44"/>
    <mergeCell ref="N42:N44"/>
    <mergeCell ref="S42:S43"/>
    <mergeCell ref="O42:O44"/>
    <mergeCell ref="P42:P43"/>
    <mergeCell ref="Q42:Q43"/>
    <mergeCell ref="R42:R43"/>
    <mergeCell ref="H46:H49"/>
    <mergeCell ref="I46:I49"/>
    <mergeCell ref="J46:J49"/>
    <mergeCell ref="K46:K49"/>
    <mergeCell ref="L46:L48"/>
    <mergeCell ref="M46:M48"/>
    <mergeCell ref="N46:N48"/>
    <mergeCell ref="S46:S47"/>
    <mergeCell ref="O46:O48"/>
    <mergeCell ref="P46:P47"/>
    <mergeCell ref="Q46:Q47"/>
    <mergeCell ref="R46:R47"/>
    <mergeCell ref="H50:H53"/>
    <mergeCell ref="I50:I53"/>
    <mergeCell ref="J50:J53"/>
    <mergeCell ref="K50:K53"/>
    <mergeCell ref="L50:L52"/>
    <mergeCell ref="M50:M52"/>
    <mergeCell ref="N50:N52"/>
    <mergeCell ref="S50:S51"/>
    <mergeCell ref="O50:O52"/>
    <mergeCell ref="P50:P51"/>
    <mergeCell ref="Q50:Q51"/>
    <mergeCell ref="R50:R51"/>
    <mergeCell ref="H54:H57"/>
    <mergeCell ref="I54:I57"/>
    <mergeCell ref="J54:J57"/>
    <mergeCell ref="K54:K57"/>
    <mergeCell ref="L54:L56"/>
    <mergeCell ref="M54:M56"/>
    <mergeCell ref="N54:N56"/>
    <mergeCell ref="S54:S55"/>
    <mergeCell ref="O54:O56"/>
    <mergeCell ref="P54:P55"/>
    <mergeCell ref="Q54:Q55"/>
    <mergeCell ref="R54:R55"/>
    <mergeCell ref="H58:H61"/>
    <mergeCell ref="I58:I61"/>
    <mergeCell ref="J58:J61"/>
    <mergeCell ref="K58:K61"/>
    <mergeCell ref="L58:L60"/>
    <mergeCell ref="M58:M60"/>
    <mergeCell ref="N58:N60"/>
    <mergeCell ref="S58:S59"/>
    <mergeCell ref="O58:O60"/>
    <mergeCell ref="P58:P59"/>
    <mergeCell ref="Q58:Q59"/>
    <mergeCell ref="R58:R59"/>
    <mergeCell ref="H62:H65"/>
    <mergeCell ref="I62:I65"/>
    <mergeCell ref="J62:J65"/>
    <mergeCell ref="K62:K65"/>
    <mergeCell ref="L62:L64"/>
    <mergeCell ref="M62:M64"/>
    <mergeCell ref="N62:N64"/>
    <mergeCell ref="S62:S63"/>
    <mergeCell ref="O62:O64"/>
    <mergeCell ref="P62:P63"/>
    <mergeCell ref="Q62:Q63"/>
    <mergeCell ref="R62:R63"/>
    <mergeCell ref="H66:H69"/>
    <mergeCell ref="I66:I69"/>
    <mergeCell ref="J66:J69"/>
    <mergeCell ref="K66:K69"/>
    <mergeCell ref="L66:L68"/>
    <mergeCell ref="M66:M68"/>
    <mergeCell ref="N66:N68"/>
    <mergeCell ref="S66:S67"/>
    <mergeCell ref="O66:O68"/>
    <mergeCell ref="P66:P67"/>
    <mergeCell ref="Q66:Q67"/>
    <mergeCell ref="R66:R67"/>
    <mergeCell ref="H70:H73"/>
    <mergeCell ref="I70:I73"/>
    <mergeCell ref="J70:J73"/>
    <mergeCell ref="K70:K73"/>
    <mergeCell ref="L70:L72"/>
    <mergeCell ref="M70:M72"/>
    <mergeCell ref="N70:N72"/>
    <mergeCell ref="S70:S71"/>
    <mergeCell ref="O70:O72"/>
    <mergeCell ref="P70:P71"/>
    <mergeCell ref="Q70:Q71"/>
    <mergeCell ref="R70:R71"/>
    <mergeCell ref="H74:H77"/>
    <mergeCell ref="I74:I77"/>
    <mergeCell ref="J74:J77"/>
    <mergeCell ref="K74:K77"/>
    <mergeCell ref="L74:L76"/>
    <mergeCell ref="M74:M76"/>
    <mergeCell ref="N74:N76"/>
    <mergeCell ref="S74:S75"/>
    <mergeCell ref="O74:O76"/>
    <mergeCell ref="P74:P75"/>
    <mergeCell ref="Q74:Q75"/>
    <mergeCell ref="R74:R75"/>
    <mergeCell ref="H78:H81"/>
    <mergeCell ref="I78:I81"/>
    <mergeCell ref="J78:J81"/>
    <mergeCell ref="K78:K81"/>
    <mergeCell ref="L78:L80"/>
    <mergeCell ref="M78:M80"/>
    <mergeCell ref="N78:N80"/>
    <mergeCell ref="S78:S79"/>
    <mergeCell ref="O78:O80"/>
    <mergeCell ref="P78:P79"/>
    <mergeCell ref="Q78:Q79"/>
    <mergeCell ref="R78:R79"/>
    <mergeCell ref="H82:H85"/>
    <mergeCell ref="I82:I85"/>
    <mergeCell ref="J82:J85"/>
    <mergeCell ref="K82:K85"/>
    <mergeCell ref="L82:L84"/>
    <mergeCell ref="M82:M84"/>
    <mergeCell ref="N82:N84"/>
    <mergeCell ref="S82:S83"/>
    <mergeCell ref="O82:O84"/>
    <mergeCell ref="P82:P83"/>
    <mergeCell ref="Q82:Q83"/>
    <mergeCell ref="R82:R83"/>
    <mergeCell ref="H86:H89"/>
    <mergeCell ref="I86:I89"/>
    <mergeCell ref="J86:J89"/>
    <mergeCell ref="K86:K89"/>
    <mergeCell ref="L86:L88"/>
    <mergeCell ref="M86:M88"/>
    <mergeCell ref="N86:N88"/>
    <mergeCell ref="S86:S87"/>
    <mergeCell ref="O86:O88"/>
    <mergeCell ref="P86:P87"/>
    <mergeCell ref="Q86:Q87"/>
    <mergeCell ref="R86:R87"/>
    <mergeCell ref="O96:O98"/>
    <mergeCell ref="S96:S97"/>
    <mergeCell ref="P96:P97"/>
    <mergeCell ref="Q96:Q97"/>
    <mergeCell ref="R96:R97"/>
    <mergeCell ref="K96:K102"/>
    <mergeCell ref="M96:M98"/>
    <mergeCell ref="L96:L98"/>
    <mergeCell ref="N96:N98"/>
    <mergeCell ref="J96:J102"/>
    <mergeCell ref="H96:H102"/>
    <mergeCell ref="I96:I102"/>
    <mergeCell ref="L99:L101"/>
    <mergeCell ref="M99:M101"/>
    <mergeCell ref="N99:N101"/>
    <mergeCell ref="O99:O101"/>
    <mergeCell ref="S99:S100"/>
    <mergeCell ref="P99:P100"/>
    <mergeCell ref="Q99:Q100"/>
    <mergeCell ref="R99:R100"/>
  </mergeCells>
  <dataValidations count="407">
    <dataValidation allowBlank="1" showInputMessage="1" showErrorMessage="1" prompt="Для выбора выполните двойной щелчок левой клавиши мыши по соответствующей ячейке." sqref="K109:K110 K13:K14 K119:K120 O119:O120 S119:S120 K114:K115 O109:O110 O114:O115 S109:S110 S114:S115 O13:O14 S13:S14 K104:K105 O104:O105 S104:S105 K150:K151 O150:O151 S150:S151 K155:K156 O155:O156 S155:S156 K165:K166 O165:O166 S165:S166 K160:K161 O160:O161 S124:S125 S160:S161 K124:K125 O124:O125 O202:O203 O176:O177 S176:S177 O181:O182 S181:S182 K176:K177 K181:K182 S170:S171 K197:K198 O197:O198 K192:K193 O192:O193 S197:S198 O186:O187 S192:S193 O129:O130 S129:S130 K129:K130 K134:K135 O134:O135 S134:S135 F150:F174 K170:K171 O170:O171 F176:F190 S186:S187 K186:K187 F192:F206 S202:S203 K202:K203 F13:F21 F90:F98 F102:F138 K91:K92 O91:O92 S91:S92"/>
    <dataValidation type="textLength" operator="lessThanOrEqual" allowBlank="1" showInputMessage="1" showErrorMessage="1" errorTitle="Ошибка" error="Допускается ввод не более 900 символов!" sqref="J109:J110 J13:J14 J119:J120 R119:R120 V119:W119 J114:J115 R109:R110 R13:R14 R114:R115 V109:W109 V13:W13 V114:W114 J104:J105 R104:R105 V104:W104 J150:J151 R150:R151 V150:W150 J155:J156 R155:R156 V155:W155 J165:J166 R165:R166 V165:W165 J160:J161 R160:R161 V160:W160 J124:J125 R124:R125 V124:W124 J176:J177 R176:R177 V176:W176 J181:J182 R181:R182 V181:W181 J197:J198 R197:R198 V197:W197 J192:J193 R192:R193 V192:W192 J129:J130 R129:R130 V129:W129 J134:J135 R134:R135 V134:W134 J170:J171 R170:R171 V170:W170 J186:J187 R186:R187 V186:W186 J202:J203 R202:R203 V202:W202 J91:J92 R91:R92 V91:W91">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9:N121 N114:N116 N109:N111 N13:N15 N104:N106 N150:N152 N165:N167 N155:N157 N160:N162 N124:N126 N176:N178 N181:N183 N197:N199 N192:N194 N129:N131 N134:N136 N170:N172 N186:N188 N202:N204 N91:N93">
      <formula1>DESCRIPTION_TERRITORY</formula1>
    </dataValidation>
    <dataValidation allowBlank="1" showInputMessage="1" showErrorMessage="1" prompt="Выберите виды деятельности, выполнив двойной щелчок левой кнопки мыши по ячейке." sqref="G176:G190 G192:G206 G150:G174 G13:G21 G90:G98 G102:G138"/>
    <dataValidation type="list" allowBlank="1" showInputMessage="1" showErrorMessage="1" errorTitle="Ошибка" error="Выберите значение из списка" prompt="Выберите значение из списка" sqref="E18:E21 E90">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Для выбора выполните двойной щелчок левой клавиши мыши по соответствующей ячейке." sqref="K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O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V30">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Для выбора выполните двойной щелчок левой клавиши мыши по соответствующей ячейке." sqref="K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O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V34">
      <formula1>900</formula1>
    </dataValidation>
    <dataValidation type="textLength" operator="lessThanOrEqual" allowBlank="1" showInputMessage="1" showErrorMessage="1" errorTitle="Ошибка" error="Допускается ввод не более 900 символов!" sqref="W34">
      <formula1>900</formula1>
    </dataValidation>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type="textLength" operator="lessThanOrEqual" allowBlank="1" showInputMessage="1" showErrorMessage="1" errorTitle="Ошибка" error="Допускается ввод не более 900 символов!" sqref="J3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R35">
      <formula1>900</formula1>
    </dataValidation>
    <dataValidation allowBlank="1" showInputMessage="1" showErrorMessage="1" prompt="Для выбора выполните двойной щелчок левой клавиши мыши по соответствующей ячейке." sqref="S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Выберите виды деятельности, выполнив двойной щелчок левой кнопки мыши по ячейке." sqref="G41"/>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Выберите виды деятельности, выполнив двойной щелчок левой кнопки мыши по ячейке." sqref="G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Для выбора выполните двойной щелчок левой клавиши мыши по соответствующей ячейке." sqref="K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O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V42">
      <formula1>900</formula1>
    </dataValidation>
    <dataValidation type="textLength" operator="lessThanOrEqual" allowBlank="1" showInputMessage="1" showErrorMessage="1" errorTitle="Ошибка" error="Допускается ввод не более 900 символов!" sqref="W42">
      <formula1>900</formula1>
    </dataValidation>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Для выбора выполните двойной щелчок левой клавиши мыши по соответствующей ячейке." sqref="K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O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V46">
      <formula1>900</formula1>
    </dataValidation>
    <dataValidation type="textLength" operator="lessThanOrEqual" allowBlank="1" showInputMessage="1" showErrorMessage="1" errorTitle="Ошибка" error="Допускается ввод не более 900 символов!" sqref="W46">
      <formula1>900</formula1>
    </dataValidation>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Выберите виды деятельности, выполнив двойной щелчок левой кнопки мыши по ячейке." sqref="G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Для выбора выполните двойной щелчок левой клавиши мыши по соответствующей ячейке." sqref="S47"/>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50"/>
    <dataValidation allowBlank="1" showInputMessage="1" showErrorMessage="1" prompt="Выберите виды деятельности, выполнив двойной щелчок левой кнопки мыши по ячейке." sqref="G50"/>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Для выбора выполните двойной щелчок левой клавиши мыши по соответствующей ячейке." sqref="K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O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Для выбора выполните двойной щелчок левой клавиши мыши по соответствующей ячейке." sqref="S50"/>
    <dataValidation type="textLength" operator="lessThanOrEqual" allowBlank="1" showInputMessage="1" showErrorMessage="1" errorTitle="Ошибка" error="Допускается ввод не более 900 символов!" sqref="V50">
      <formula1>900</formula1>
    </dataValidation>
    <dataValidation type="textLength" operator="lessThanOrEqual" allowBlank="1" showInputMessage="1" showErrorMessage="1" errorTitle="Ошибка" error="Допускается ввод не более 900 символов!" sqref="W50">
      <formula1>900</formula1>
    </dataValidation>
    <dataValidation allowBlank="1" showInputMessage="1" showErrorMessage="1" prompt="Для выбора выполните двойной щелчок левой клавиши мыши по соответствующей ячейке." sqref="F51"/>
    <dataValidation allowBlank="1" showInputMessage="1" showErrorMessage="1" prompt="Выберите виды деятельности, выполнив двойной щелчок левой кнопки мыши по ячейке." sqref="G51"/>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Для выбора выполните двойной щелчок левой клавиши мыши по соответствующей ячейке." sqref="S51"/>
    <dataValidation allowBlank="1" showInputMessage="1" showErrorMessage="1" prompt="Для выбора выполните двойной щелчок левой клавиши мыши по соответствующей ячейке." sqref="F52"/>
    <dataValidation allowBlank="1" showInputMessage="1" showErrorMessage="1" prompt="Выберите виды деятельности, выполнив двойной щелчок левой кнопки мыши по ячейке." sqref="G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Для выбора выполните двойной щелчок левой клавиши мыши по соответствующей ячейке." sqref="F53"/>
    <dataValidation allowBlank="1" showInputMessage="1" showErrorMessage="1" prompt="Выберите виды деятельности, выполнив двойной щелчок левой кнопки мыши по ячейке." sqref="G53"/>
    <dataValidation allowBlank="1" showInputMessage="1" showErrorMessage="1" prompt="Для выбора выполните двойной щелчок левой клавиши мыши по соответствующей ячейке." sqref="F54"/>
    <dataValidation allowBlank="1" showInputMessage="1" showErrorMessage="1" prompt="Выберите виды деятельности, выполнив двойной щелчок левой кнопки мыши по ячейке." sqref="G54"/>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Для выбора выполните двойной щелчок левой клавиши мыши по соответствующей ячейке." sqref="K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allowBlank="1" showInputMessage="1" showErrorMessage="1" prompt="Для выбора выполните двойной щелчок левой клавиши мыши по соответствующей ячейке." sqref="O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V54">
      <formula1>900</formula1>
    </dataValidation>
    <dataValidation type="textLength" operator="lessThanOrEqual" allowBlank="1" showInputMessage="1" showErrorMessage="1" errorTitle="Ошибка" error="Допускается ввод не более 900 символов!" sqref="W54">
      <formula1>900</formula1>
    </dataValidation>
    <dataValidation allowBlank="1" showInputMessage="1" showErrorMessage="1" prompt="Для выбора выполните двойной щелчок левой клавиши мыши по соответствующей ячейке." sqref="F55"/>
    <dataValidation allowBlank="1" showInputMessage="1" showErrorMessage="1" prompt="Выберите виды деятельности, выполнив двойной щелчок левой кнопки мыши по ячейке." sqref="G55"/>
    <dataValidation type="textLength" operator="lessThanOrEqual" allowBlank="1" showInputMessage="1" showErrorMessage="1" errorTitle="Ошибка" error="Допускается ввод не более 900 символов!" sqref="J5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type="textLength" operator="lessThanOrEqual" allowBlank="1" showInputMessage="1" showErrorMessage="1" errorTitle="Ошибка" error="Допускается ввод не более 900 символов!" sqref="R55">
      <formula1>900</formula1>
    </dataValidation>
    <dataValidation allowBlank="1" showInputMessage="1" showErrorMessage="1" prompt="Для выбора выполните двойной щелчок левой клавиши мыши по соответствующей ячейке." sqref="S55"/>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Выберите виды деятельности, выполнив двойной щелчок левой кнопки мыши по ячейке." sqref="G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Выберите виды деятельности, выполнив двойной щелчок левой кнопки мыши по ячейке." sqref="G59"/>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Выберите виды деятельности, выполнив двойной щелчок левой кнопки мыши по ячейке." sqref="G61"/>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Выберите виды деятельности, выполнив двойной щелчок левой кнопки мыши по ячейке." sqref="G62"/>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Для выбора выполните двойной щелчок левой клавиши мыши по соответствующей ячейке." sqref="K6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allowBlank="1" showInputMessage="1" showErrorMessage="1" prompt="Для выбора выполните двойной щелчок левой клавиши мыши по соответствующей ячейке." sqref="O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Для выбора выполните двойной щелчок левой клавиши мыши по соответствующей ячейке." sqref="S62"/>
    <dataValidation type="textLength" operator="lessThanOrEqual" allowBlank="1" showInputMessage="1" showErrorMessage="1" errorTitle="Ошибка" error="Допускается ввод не более 900 символов!" sqref="V62">
      <formula1>900</formula1>
    </dataValidation>
    <dataValidation type="textLength" operator="lessThanOrEqual" allowBlank="1" showInputMessage="1" showErrorMessage="1" errorTitle="Ошибка" error="Допускается ввод не более 900 символов!" sqref="W62">
      <formula1>900</formula1>
    </dataValidation>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Выберите виды деятельности, выполнив двойной щелчок левой кнопки мыши по ячейке." sqref="G63"/>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F65"/>
    <dataValidation allowBlank="1" showInputMessage="1" showErrorMessage="1" prompt="Выберите виды деятельности, выполнив двойной щелчок левой кнопки мыши по ячейке." sqref="G65"/>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Выберите виды деятельности, выполнив двойной щелчок левой кнопки мыши по ячейке." sqref="G66"/>
    <dataValidation type="textLength" operator="lessThanOrEqual" allowBlank="1" showInputMessage="1" showErrorMessage="1" errorTitle="Ошибка" error="Допускается ввод не более 900 символов!" sqref="J66">
      <formula1>900</formula1>
    </dataValidation>
    <dataValidation allowBlank="1" showInputMessage="1" showErrorMessage="1" prompt="Для выбора выполните двойной щелчок левой клавиши мыши по соответствующей ячейке." sqref="K6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O66"/>
    <dataValidation type="textLength" operator="lessThanOrEqual" allowBlank="1" showInputMessage="1" showErrorMessage="1" errorTitle="Ошибка" error="Допускается ввод не более 900 символов!" sqref="R66">
      <formula1>900</formula1>
    </dataValidation>
    <dataValidation allowBlank="1" showInputMessage="1" showErrorMessage="1" prompt="Для выбора выполните двойной щелчок левой клавиши мыши по соответствующей ячейке." sqref="S66"/>
    <dataValidation type="textLength" operator="lessThanOrEqual" allowBlank="1" showInputMessage="1" showErrorMessage="1" errorTitle="Ошибка" error="Допускается ввод не более 900 символов!" sqref="V66">
      <formula1>900</formula1>
    </dataValidation>
    <dataValidation type="textLength" operator="lessThanOrEqual" allowBlank="1" showInputMessage="1" showErrorMessage="1" errorTitle="Ошибка" error="Допускается ввод не более 900 символов!" sqref="W66">
      <formula1>900</formula1>
    </dataValidation>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Выберите виды деятельности, выполнив двойной щелчок левой кнопки мыши по ячейке." sqref="G70"/>
    <dataValidation type="textLength" operator="lessThanOrEqual" allowBlank="1" showInputMessage="1" showErrorMessage="1" errorTitle="Ошибка" error="Допускается ввод не более 900 символов!" sqref="J70">
      <formula1>900</formula1>
    </dataValidation>
    <dataValidation allowBlank="1" showInputMessage="1" showErrorMessage="1" prompt="Для выбора выполните двойной щелчок левой клавиши мыши по соответствующей ячейке." sqref="K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allowBlank="1" showInputMessage="1" showErrorMessage="1" prompt="Для выбора выполните двойной щелчок левой клавиши мыши по соответствующей ячейке." sqref="O70"/>
    <dataValidation type="textLength" operator="lessThanOrEqual" allowBlank="1" showInputMessage="1" showErrorMessage="1" errorTitle="Ошибка" error="Допускается ввод не более 900 символов!" sqref="R70">
      <formula1>900</formula1>
    </dataValidation>
    <dataValidation allowBlank="1" showInputMessage="1" showErrorMessage="1" prompt="Для выбора выполните двойной щелчок левой клавиши мыши по соответствующей ячейке." sqref="S70"/>
    <dataValidation type="textLength" operator="lessThanOrEqual" allowBlank="1" showInputMessage="1" showErrorMessage="1" errorTitle="Ошибка" error="Допускается ввод не более 900 символов!" sqref="V70">
      <formula1>900</formula1>
    </dataValidation>
    <dataValidation type="textLength" operator="lessThanOrEqual" allowBlank="1" showInputMessage="1" showErrorMessage="1" errorTitle="Ошибка" error="Допускается ввод не более 900 символов!" sqref="W70">
      <formula1>900</formula1>
    </dataValidation>
    <dataValidation allowBlank="1" showInputMessage="1" showErrorMessage="1" prompt="Для выбора выполните двойной щелчок левой клавиши мыши по соответствующей ячейке." sqref="F71"/>
    <dataValidation allowBlank="1" showInputMessage="1" showErrorMessage="1" prompt="Выберите виды деятельности, выполнив двойной щелчок левой кнопки мыши по ячейке." sqref="G71"/>
    <dataValidation type="textLength" operator="lessThanOrEqual" allowBlank="1" showInputMessage="1" showErrorMessage="1" errorTitle="Ошибка" error="Допускается ввод не более 900 символов!" sqref="J7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
    <dataValidation type="textLength" operator="lessThanOrEqual" allowBlank="1" showInputMessage="1" showErrorMessage="1" errorTitle="Ошибка" error="Допускается ввод не более 900 символов!" sqref="R71">
      <formula1>900</formula1>
    </dataValidation>
    <dataValidation allowBlank="1" showInputMessage="1" showErrorMessage="1" prompt="Для выбора выполните двойной щелчок левой клавиши мыши по соответствующей ячейке." sqref="S71"/>
    <dataValidation allowBlank="1" showInputMessage="1" showErrorMessage="1" prompt="Для выбора выполните двойной щелчок левой клавиши мыши по соответствующей ячейке." sqref="F72"/>
    <dataValidation allowBlank="1" showInputMessage="1" showErrorMessage="1" prompt="Выберите виды деятельности, выполнив двойной щелчок левой кнопки мыши по ячейке." sqref="G7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Для выбора выполните двойной щелчок левой клавиши мыши по соответствующей ячейке." sqref="F73"/>
    <dataValidation allowBlank="1" showInputMessage="1" showErrorMessage="1" prompt="Выберите виды деятельности, выполнив двойной щелчок левой кнопки мыши по ячейке." sqref="G73"/>
    <dataValidation allowBlank="1" showInputMessage="1" showErrorMessage="1" prompt="Для выбора выполните двойной щелчок левой клавиши мыши по соответствующей ячейке." sqref="F74"/>
    <dataValidation allowBlank="1" showInputMessage="1" showErrorMessage="1" prompt="Выберите виды деятельности, выполнив двойной щелчок левой кнопки мыши по ячейке." sqref="G74"/>
    <dataValidation type="textLength" operator="lessThanOrEqual" allowBlank="1" showInputMessage="1" showErrorMessage="1" errorTitle="Ошибка" error="Допускается ввод не более 900 символов!" sqref="J74">
      <formula1>900</formula1>
    </dataValidation>
    <dataValidation allowBlank="1" showInputMessage="1" showErrorMessage="1" prompt="Для выбора выполните двойной щелчок левой клавиши мыши по соответствующей ячейке." sqref="K7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allowBlank="1" showInputMessage="1" showErrorMessage="1" prompt="Для выбора выполните двойной щелчок левой клавиши мыши по соответствующей ячейке." sqref="O74"/>
    <dataValidation type="textLength" operator="lessThanOrEqual" allowBlank="1" showInputMessage="1" showErrorMessage="1" errorTitle="Ошибка" error="Допускается ввод не более 900 символов!" sqref="R74">
      <formula1>900</formula1>
    </dataValidation>
    <dataValidation allowBlank="1" showInputMessage="1" showErrorMessage="1" prompt="Для выбора выполните двойной щелчок левой клавиши мыши по соответствующей ячейке." sqref="S74"/>
    <dataValidation type="textLength" operator="lessThanOrEqual" allowBlank="1" showInputMessage="1" showErrorMessage="1" errorTitle="Ошибка" error="Допускается ввод не более 900 символов!" sqref="V74">
      <formula1>900</formula1>
    </dataValidation>
    <dataValidation type="textLength" operator="lessThanOrEqual" allowBlank="1" showInputMessage="1" showErrorMessage="1" errorTitle="Ошибка" error="Допускается ввод не более 900 символов!" sqref="W74">
      <formula1>900</formula1>
    </dataValidation>
    <dataValidation allowBlank="1" showInputMessage="1" showErrorMessage="1" prompt="Для выбора выполните двойной щелчок левой клавиши мыши по соответствующей ячейке." sqref="F75"/>
    <dataValidation allowBlank="1" showInputMessage="1" showErrorMessage="1" prompt="Выберите виды деятельности, выполнив двойной щелчок левой кнопки мыши по ячейке." sqref="G75"/>
    <dataValidation type="textLength" operator="lessThanOrEqual" allowBlank="1" showInputMessage="1" showErrorMessage="1" errorTitle="Ошибка" error="Допускается ввод не более 900 символов!" sqref="J7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5"/>
    <dataValidation type="textLength" operator="lessThanOrEqual" allowBlank="1" showInputMessage="1" showErrorMessage="1" errorTitle="Ошибка" error="Допускается ввод не более 900 символов!" sqref="R75">
      <formula1>900</formula1>
    </dataValidation>
    <dataValidation allowBlank="1" showInputMessage="1" showErrorMessage="1" prompt="Для выбора выполните двойной щелчок левой клавиши мыши по соответствующей ячейке." sqref="S75"/>
    <dataValidation allowBlank="1" showInputMessage="1" showErrorMessage="1" prompt="Для выбора выполните двойной щелчок левой клавиши мыши по соответствующей ячейке." sqref="F76"/>
    <dataValidation allowBlank="1" showInputMessage="1" showErrorMessage="1" prompt="Выберите виды деятельности, выполнив двойной щелчок левой кнопки мыши по ячейке." sqref="G7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6"/>
    <dataValidation allowBlank="1" showInputMessage="1" showErrorMessage="1" prompt="Для выбора выполните двойной щелчок левой клавиши мыши по соответствующей ячейке." sqref="F77"/>
    <dataValidation allowBlank="1" showInputMessage="1" showErrorMessage="1" prompt="Выберите виды деятельности, выполнив двойной щелчок левой кнопки мыши по ячейке." sqref="G77"/>
    <dataValidation allowBlank="1" showInputMessage="1" showErrorMessage="1" prompt="Для выбора выполните двойной щелчок левой клавиши мыши по соответствующей ячейке." sqref="F78"/>
    <dataValidation allowBlank="1" showInputMessage="1" showErrorMessage="1" prompt="Выберите виды деятельности, выполнив двойной щелчок левой кнопки мыши по ячейке." sqref="G78"/>
    <dataValidation type="textLength" operator="lessThanOrEqual" allowBlank="1" showInputMessage="1" showErrorMessage="1" errorTitle="Ошибка" error="Допускается ввод не более 900 символов!" sqref="J78">
      <formula1>900</formula1>
    </dataValidation>
    <dataValidation allowBlank="1" showInputMessage="1" showErrorMessage="1" prompt="Для выбора выполните двойной щелчок левой клавиши мыши по соответствующей ячейке." sqref="K7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 allowBlank="1" showInputMessage="1" showErrorMessage="1" prompt="Для выбора выполните двойной щелчок левой клавиши мыши по соответствующей ячейке." sqref="O78"/>
    <dataValidation type="textLength" operator="lessThanOrEqual" allowBlank="1" showInputMessage="1" showErrorMessage="1" errorTitle="Ошибка" error="Допускается ввод не более 900 символов!" sqref="R78">
      <formula1>900</formula1>
    </dataValidation>
    <dataValidation allowBlank="1" showInputMessage="1" showErrorMessage="1" prompt="Для выбора выполните двойной щелчок левой клавиши мыши по соответствующей ячейке." sqref="S78"/>
    <dataValidation type="textLength" operator="lessThanOrEqual" allowBlank="1" showInputMessage="1" showErrorMessage="1" errorTitle="Ошибка" error="Допускается ввод не более 900 символов!" sqref="V78">
      <formula1>900</formula1>
    </dataValidation>
    <dataValidation type="textLength" operator="lessThanOrEqual" allowBlank="1" showInputMessage="1" showErrorMessage="1" errorTitle="Ошибка" error="Допускается ввод не более 900 символов!" sqref="W78">
      <formula1>900</formula1>
    </dataValidation>
    <dataValidation allowBlank="1" showInputMessage="1" showErrorMessage="1" prompt="Для выбора выполните двойной щелчок левой клавиши мыши по соответствующей ячейке." sqref="F79"/>
    <dataValidation allowBlank="1" showInputMessage="1" showErrorMessage="1" prompt="Выберите виды деятельности, выполнив двойной щелчок левой кнопки мыши по ячейке." sqref="G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allowBlank="1" showInputMessage="1" showErrorMessage="1" prompt="Для выбора выполните двойной щелчок левой клавиши мыши по соответствующей ячейке." sqref="F80"/>
    <dataValidation allowBlank="1" showInputMessage="1" showErrorMessage="1" prompt="Выберите виды деятельности, выполнив двойной щелчок левой кнопки мыши по ячейке." sqref="G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allowBlank="1" showInputMessage="1" showErrorMessage="1" prompt="Для выбора выполните двойной щелчок левой клавиши мыши по соответствующей ячейке." sqref="F81"/>
    <dataValidation allowBlank="1" showInputMessage="1" showErrorMessage="1" prompt="Выберите виды деятельности, выполнив двойной щелчок левой кнопки мыши по ячейке." sqref="G81"/>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Для выбора выполните двойной щелчок левой клавиши мыши по соответствующей ячейке." sqref="K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allowBlank="1" showInputMessage="1" showErrorMessage="1" prompt="Для выбора выполните двойной щелчок левой клавиши мыши по соответствующей ячейке." sqref="O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V82">
      <formula1>900</formula1>
    </dataValidation>
    <dataValidation type="textLength" operator="lessThanOrEqual" allowBlank="1" showInputMessage="1" showErrorMessage="1" errorTitle="Ошибка" error="Допускается ввод не более 900 символов!" sqref="W82">
      <formula1>900</formula1>
    </dataValidation>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 type="textLength" operator="lessThanOrEqual" allowBlank="1" showInputMessage="1" showErrorMessage="1" errorTitle="Ошибка" error="Допускается ввод не более 900 символов!" sqref="J86">
      <formula1>900</formula1>
    </dataValidation>
    <dataValidation allowBlank="1" showInputMessage="1" showErrorMessage="1" prompt="Для выбора выполните двойной щелчок левой клавиши мыши по соответствующей ячейке." sqref="K8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O86"/>
    <dataValidation type="textLength" operator="lessThanOrEqual" allowBlank="1" showInputMessage="1" showErrorMessage="1" errorTitle="Ошибка" error="Допускается ввод не более 900 символов!" sqref="R86">
      <formula1>900</formula1>
    </dataValidation>
    <dataValidation allowBlank="1" showInputMessage="1" showErrorMessage="1" prompt="Для выбора выполните двойной щелчок левой клавиши мыши по соответствующей ячейке." sqref="S86"/>
    <dataValidation type="textLength" operator="lessThanOrEqual" allowBlank="1" showInputMessage="1" showErrorMessage="1" errorTitle="Ошибка" error="Допускается ввод не более 900 символов!" sqref="V86">
      <formula1>900</formula1>
    </dataValidation>
    <dataValidation type="textLength" operator="lessThanOrEqual" allowBlank="1" showInputMessage="1" showErrorMessage="1" errorTitle="Ошибка" error="Допускается ввод не более 900 символов!" sqref="W86">
      <formula1>900</formula1>
    </dataValidation>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Выберите виды деятельности, выполнив двойной щелчок левой кнопки мыши по ячейке." sqref="G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allowBlank="1" showInputMessage="1" showErrorMessage="1" prompt="Для выбора выполните двойной щелчок левой клавиши мыши по соответствующей ячейке." sqref="F88"/>
    <dataValidation allowBlank="1" showInputMessage="1" showErrorMessage="1" prompt="Выберите виды деятельности, выполнив двойной щелчок левой кнопки мыши по ячейке." sqref="G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Выберите виды деятельности, выполнив двойной щелчок левой кнопки мыши по ячейке." sqref="G89"/>
    <dataValidation type="textLength" operator="lessThanOrEqual" allowBlank="1" showInputMessage="1" showErrorMessage="1" errorTitle="Ошибка" error="Допускается ввод не более 900 символов!" sqref="J96">
      <formula1>900</formula1>
    </dataValidation>
    <dataValidation allowBlank="1" showInputMessage="1" showErrorMessage="1" prompt="Для выбора выполните двойной щелчок левой клавиши мыши по соответствующей ячейке." sqref="K9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 allowBlank="1" showInputMessage="1" showErrorMessage="1" prompt="Для выбора выполните двойной щелчок левой клавиши мыши по соответствующей ячейке." sqref="O96"/>
    <dataValidation type="textLength" operator="lessThanOrEqual" allowBlank="1" showInputMessage="1" showErrorMessage="1" errorTitle="Ошибка" error="Допускается ввод не более 900 символов!" sqref="R96">
      <formula1>900</formula1>
    </dataValidation>
    <dataValidation allowBlank="1" showInputMessage="1" showErrorMessage="1" prompt="Для выбора выполните двойной щелчок левой клавиши мыши по соответствующей ячейке." sqref="S96"/>
    <dataValidation type="textLength" operator="lessThanOrEqual" allowBlank="1" showInputMessage="1" showErrorMessage="1" errorTitle="Ошибка" error="Допускается ввод не более 900 символов!" sqref="V96">
      <formula1>900</formula1>
    </dataValidation>
    <dataValidation type="textLength" operator="lessThanOrEqual" allowBlank="1" showInputMessage="1" showErrorMessage="1" errorTitle="Ошибка" error="Допускается ввод не более 900 символов!" sqref="W96">
      <formula1>900</formula1>
    </dataValidation>
    <dataValidation type="textLength" operator="lessThanOrEqual" allowBlank="1" showInputMessage="1" showErrorMessage="1" errorTitle="Ошибка" error="Допускается ввод не более 900 символов!" sqref="J9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7"/>
    <dataValidation type="textLength" operator="lessThanOrEqual" allowBlank="1" showInputMessage="1" showErrorMessage="1" errorTitle="Ошибка" error="Допускается ввод не более 900 символов!" sqref="R97">
      <formula1>900</formula1>
    </dataValidation>
    <dataValidation allowBlank="1" showInputMessage="1" showErrorMessage="1" prompt="Для выбора выполните двойной щелчок левой клавиши мыши по соответствующей ячейке." sqref="S9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8"/>
    <dataValidation allowBlank="1" showInputMessage="1" showErrorMessage="1" prompt="Для выбора выполните двойной щелчок левой клавиши мыши по соответствующей ячейке." sqref="F99"/>
    <dataValidation allowBlank="1" showInputMessage="1" showErrorMessage="1" prompt="Выберите виды деятельности, выполнив двойной щелчок левой кнопки мыши по ячейке." sqref="G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allowBlank="1" showInputMessage="1" showErrorMessage="1" prompt="Для выбора выполните двойной щелчок левой клавиши мыши по соответствующей ячейке." sqref="F100"/>
    <dataValidation allowBlank="1" showInputMessage="1" showErrorMessage="1" prompt="Выберите виды деятельности, выполнив двойной щелчок левой кнопки мыши по ячейке." sqref="G10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Для выбора выполните двойной щелчок левой клавиши мыши по соответствующей ячейке." sqref="F101"/>
    <dataValidation allowBlank="1" showInputMessage="1" showErrorMessage="1" prompt="Выберите виды деятельности, выполнив двойной щелчок левой кнопки мыши по ячейке." sqref="G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59AF-B93E-466D-FA97-0.49C1CCA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1319</v>
      </c>
      <c r="E5" s="2239"/>
      <c r="F5" s="2239"/>
      <c r="G5" s="2239"/>
      <c r="H5" s="2239"/>
      <c r="I5" s="2239"/>
      <c r="J5" s="2239"/>
      <c r="V5" s="507">
        <v>63</v>
      </c>
    </row>
    <row customHeight="1" ht="15.75">
      <c r="C6" s="178"/>
      <c r="D6" s="2178" t="str">
        <f>IF(org=0,"Не определено",org)</f>
        <v>ООО "СамРЭК-Эксплуатация"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199</v>
      </c>
      <c r="J8" s="754"/>
      <c r="K8" s="419"/>
      <c r="U8" s="677"/>
      <c r="V8" s="760">
        <v>1</v>
      </c>
    </row>
    <row customHeight="1" ht="15.75">
      <c r="C9" s="178"/>
      <c r="D9" s="713"/>
      <c r="E9" s="2369" t="s">
        <v>190</v>
      </c>
      <c r="F9" s="2370"/>
      <c r="G9" s="2397" t="str">
        <f>IF(G8="","",INDEX(DIFFERENTIATION_UNMERGE_VD,MATCH(G8,DIFFERENTIATION_ID_DIFF,0)))</f>
        <v/>
      </c>
      <c r="H9" s="2398"/>
      <c r="I9" s="2397">
        <f>IF(I8="","",INDEX(DIFFERENTIATION_UNMERGE_VD,MATCH(I8,DIFFERENTIATION_ID_DIFF,0)))</f>
        <v>0</v>
      </c>
      <c r="J9" s="2398"/>
      <c r="K9" s="2177" t="s">
        <v>454</v>
      </c>
      <c r="V9" s="507">
        <v>15</v>
      </c>
    </row>
    <row s="1637" customFormat="1" customHeight="1" ht="15.75">
      <c r="A10" s="761"/>
      <c r="C10" s="178"/>
      <c r="D10" s="713"/>
      <c r="E10" s="2369" t="s">
        <v>716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717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453</v>
      </c>
      <c r="E12" s="2372"/>
      <c r="F12" s="2372"/>
      <c r="G12" s="889"/>
      <c r="H12" s="889"/>
      <c r="I12" s="889"/>
      <c r="J12" s="889"/>
      <c r="K12" s="2201"/>
      <c r="U12" s="677"/>
      <c r="V12" s="760">
        <v>15</v>
      </c>
    </row>
    <row customHeight="1" ht="36">
      <c r="C13" s="178"/>
      <c r="D13" s="807" t="s">
        <v>92</v>
      </c>
      <c r="E13" s="809" t="s">
        <v>455</v>
      </c>
      <c r="F13" s="809" t="s">
        <v>718</v>
      </c>
      <c r="G13" s="810" t="s">
        <v>456</v>
      </c>
      <c r="H13" s="809" t="s">
        <v>543</v>
      </c>
      <c r="I13" s="810" t="s">
        <v>456</v>
      </c>
      <c r="J13" s="809" t="s">
        <v>543</v>
      </c>
      <c r="K13" s="2234"/>
      <c r="V13" s="507">
        <v>34</v>
      </c>
    </row>
    <row customHeight="1" ht="15" hidden="1">
      <c r="C14" s="178"/>
      <c r="D14" s="595" t="s">
        <v>194</v>
      </c>
      <c r="E14" s="595" t="s">
        <v>106</v>
      </c>
      <c r="F14" s="595" t="s">
        <v>94</v>
      </c>
      <c r="G14" s="661" t="str">
        <f>G1&amp;".1"</f>
        <v>4.1</v>
      </c>
      <c r="H14" s="661"/>
      <c r="I14" s="661" t="str">
        <f>I1&amp;".1"</f>
        <v>4.1</v>
      </c>
      <c r="J14" s="661"/>
      <c r="K14" s="291"/>
      <c r="V14" s="507">
        <v>0</v>
      </c>
    </row>
    <row customHeight="1" ht="22.5" hidden="1">
      <c r="A15" s="507"/>
      <c r="C15" s="528"/>
      <c r="D15" s="523">
        <v>1</v>
      </c>
      <c r="E15" s="679" t="s">
        <v>960</v>
      </c>
      <c r="F15" s="523" t="s">
        <v>961</v>
      </c>
      <c r="G15" s="680"/>
      <c r="H15" s="680"/>
      <c r="I15" s="680"/>
      <c r="J15" s="680"/>
      <c r="K15" s="291" t="s">
        <v>962</v>
      </c>
      <c r="V15" s="507">
        <v>0</v>
      </c>
    </row>
    <row customHeight="1" ht="22.5" hidden="1">
      <c r="A16" s="507"/>
      <c r="C16" s="528"/>
      <c r="D16" s="523">
        <v>2</v>
      </c>
      <c r="E16" s="281" t="s">
        <v>963</v>
      </c>
      <c r="F16" s="523" t="s">
        <v>964</v>
      </c>
      <c r="G16" s="680"/>
      <c r="H16" s="680"/>
      <c r="I16" s="680"/>
      <c r="J16" s="680"/>
      <c r="K16" s="291" t="s">
        <v>965</v>
      </c>
      <c r="V16" s="507">
        <v>0</v>
      </c>
    </row>
    <row customHeight="1" ht="123.75" hidden="1">
      <c r="A17" s="507"/>
      <c r="C17" s="528"/>
      <c r="D17" s="523">
        <v>3</v>
      </c>
      <c r="E17" s="281" t="s">
        <v>1320</v>
      </c>
      <c r="F17" s="523" t="s">
        <v>459</v>
      </c>
      <c r="G17" s="680"/>
      <c r="H17" s="680"/>
      <c r="I17" s="680"/>
      <c r="J17" s="680"/>
      <c r="K17" s="291" t="s">
        <v>1321</v>
      </c>
      <c r="V17" s="507">
        <v>0</v>
      </c>
    </row>
    <row customHeight="1" ht="48">
      <c r="A18" s="507"/>
      <c r="C18" s="528"/>
      <c r="D18" s="523">
        <v>3</v>
      </c>
      <c r="E18" s="281" t="s">
        <v>966</v>
      </c>
      <c r="F18" s="523" t="s">
        <v>459</v>
      </c>
      <c r="G18" s="811" t="s">
        <v>459</v>
      </c>
      <c r="H18" s="812" t="s">
        <v>459</v>
      </c>
      <c r="I18" s="523" t="s">
        <v>459</v>
      </c>
      <c r="J18" s="580" t="s">
        <v>459</v>
      </c>
      <c r="K18" s="291" t="s">
        <v>1322</v>
      </c>
      <c r="V18" s="507">
        <v>46</v>
      </c>
    </row>
    <row customHeight="1" ht="36">
      <c r="A19" s="507"/>
      <c r="C19" s="528"/>
      <c r="D19" s="541" t="s">
        <v>477</v>
      </c>
      <c r="E19" s="561" t="s">
        <v>968</v>
      </c>
      <c r="F19" s="523" t="s">
        <v>969</v>
      </c>
      <c r="G19" s="819"/>
      <c r="H19" s="108"/>
      <c r="I19" s="819"/>
      <c r="J19" s="820"/>
      <c r="K19" s="681"/>
      <c r="V19" s="507">
        <v>34</v>
      </c>
    </row>
    <row customHeight="1" ht="36">
      <c r="A20" s="507"/>
      <c r="C20" s="528"/>
      <c r="D20" s="1892" t="s">
        <v>485</v>
      </c>
      <c r="E20" s="561" t="s">
        <v>970</v>
      </c>
      <c r="F20" s="523" t="s">
        <v>971</v>
      </c>
      <c r="G20" s="819"/>
      <c r="H20" s="108"/>
      <c r="I20" s="819"/>
      <c r="J20" s="108"/>
      <c r="K20" s="681"/>
      <c r="V20" s="507">
        <v>34</v>
      </c>
    </row>
    <row customHeight="1" ht="48">
      <c r="A21" s="507"/>
      <c r="C21" s="528"/>
      <c r="D21" s="1892" t="s">
        <v>487</v>
      </c>
      <c r="E21" s="561" t="s">
        <v>972</v>
      </c>
      <c r="F21" s="523" t="s">
        <v>723</v>
      </c>
      <c r="G21" s="682"/>
      <c r="H21" s="108"/>
      <c r="I21" s="682"/>
      <c r="J21" s="108"/>
      <c r="K21" s="681"/>
      <c r="V21" s="507">
        <v>46</v>
      </c>
    </row>
    <row customHeight="1" ht="67.5" hidden="1">
      <c r="A22" s="507"/>
      <c r="C22" s="528"/>
      <c r="D22" s="523">
        <v>5</v>
      </c>
      <c r="E22" s="281" t="s">
        <v>1323</v>
      </c>
      <c r="F22" s="523" t="s">
        <v>710</v>
      </c>
      <c r="G22" s="683"/>
      <c r="H22" s="684"/>
      <c r="I22" s="683"/>
      <c r="J22" s="684"/>
      <c r="K22" s="291" t="s">
        <v>1324</v>
      </c>
      <c r="V22" s="507">
        <v>0</v>
      </c>
    </row>
    <row customHeight="1" ht="33.75" hidden="1">
      <c r="C23" s="453"/>
      <c r="D23" s="523">
        <v>6</v>
      </c>
      <c r="E23" s="281" t="s">
        <v>1325</v>
      </c>
      <c r="F23" s="523" t="s">
        <v>1326</v>
      </c>
      <c r="G23" s="683"/>
      <c r="H23" s="683"/>
      <c r="I23" s="683"/>
      <c r="J23" s="683"/>
      <c r="K23" s="291" t="s">
        <v>1327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86</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A12462-55E5-FD5A-E254-0.DC0BFEF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1328</v>
      </c>
      <c r="B1" s="1069" t="s">
        <v>1329</v>
      </c>
      <c r="C1" s="1069" t="s">
        <v>1330</v>
      </c>
      <c r="D1" s="1069" t="s">
        <v>1331</v>
      </c>
      <c r="E1" s="1069" t="s">
        <v>1332</v>
      </c>
      <c r="F1" s="1069" t="s">
        <v>1333</v>
      </c>
      <c r="G1" s="1069" t="s">
        <v>1334</v>
      </c>
      <c r="H1" s="1069" t="s">
        <v>1335</v>
      </c>
      <c r="I1" s="1069" t="s">
        <v>1336</v>
      </c>
      <c r="J1" s="1069" t="s">
        <v>1337</v>
      </c>
      <c r="K1" s="1069" t="s">
        <v>1338</v>
      </c>
      <c r="L1" s="1069" t="s">
        <v>1339</v>
      </c>
      <c r="M1" s="1069"/>
      <c r="N1" s="1069" t="s">
        <v>1340</v>
      </c>
      <c r="O1" s="1069" t="s">
        <v>1341</v>
      </c>
      <c r="P1" s="1069" t="s">
        <v>1342</v>
      </c>
      <c r="Q1" s="1069" t="s">
        <v>1343</v>
      </c>
      <c r="R1" s="1069" t="s">
        <v>1344</v>
      </c>
      <c r="S1" s="1069" t="s">
        <v>1345</v>
      </c>
      <c r="T1" s="1069" t="s">
        <v>1346</v>
      </c>
      <c r="U1" s="1069" t="s">
        <v>1347</v>
      </c>
      <c r="V1" s="1069"/>
      <c r="W1" s="799" t="s">
        <v>1348</v>
      </c>
      <c r="X1" s="1069" t="s">
        <v>1349</v>
      </c>
      <c r="Y1" s="1069" t="s">
        <v>1350</v>
      </c>
      <c r="Z1" s="1069"/>
      <c r="AA1" s="1069" t="s">
        <v>1351</v>
      </c>
      <c r="AB1" s="1069"/>
      <c r="AC1" s="1069" t="s">
        <v>1352</v>
      </c>
      <c r="AD1" s="1069"/>
      <c r="AF1" s="1069" t="s">
        <v>1353</v>
      </c>
      <c r="AH1" s="1069" t="s">
        <v>1354</v>
      </c>
      <c r="AI1" s="1069" t="s">
        <v>1355</v>
      </c>
      <c r="AK1" s="1069" t="s">
        <v>1356</v>
      </c>
      <c r="AM1" s="1069" t="s">
        <v>1357</v>
      </c>
      <c r="AP1" s="1069" t="s">
        <v>1358</v>
      </c>
      <c r="AQ1" s="1069" t="s">
        <v>1359</v>
      </c>
      <c r="AS1" s="1069" t="s">
        <v>1360</v>
      </c>
      <c r="AU1" s="1069" t="s">
        <v>1361</v>
      </c>
      <c r="AW1" s="1069" t="s">
        <v>1362</v>
      </c>
      <c r="AX1" s="1069" t="s">
        <v>1363</v>
      </c>
      <c r="AZ1" s="1154" t="s">
        <v>1364</v>
      </c>
      <c r="BB1" s="1069" t="s">
        <v>1365</v>
      </c>
      <c r="BC1" s="1069"/>
      <c r="BE1" s="1069" t="s">
        <v>1366</v>
      </c>
      <c r="BF1" s="1069" t="s">
        <v>1367</v>
      </c>
      <c r="BH1" s="1071" t="s">
        <v>959</v>
      </c>
      <c r="BI1" s="1072"/>
      <c r="BJ1" s="1073" t="s">
        <v>1368</v>
      </c>
      <c r="BK1" s="1072"/>
      <c r="BL1" s="1074" t="s">
        <v>1058</v>
      </c>
      <c r="BM1" s="1072"/>
      <c r="BN1" s="1075" t="s">
        <v>1369</v>
      </c>
      <c r="BS1" s="1429"/>
    </row>
    <row customHeight="1" ht="11.25">
      <c r="A2" s="1076" t="s">
        <v>1370</v>
      </c>
      <c r="B2" s="1077">
        <v>2000</v>
      </c>
      <c r="C2" s="1077">
        <v>2022</v>
      </c>
      <c r="D2" s="1077" t="s">
        <v>65</v>
      </c>
      <c r="E2" s="1078" t="s">
        <v>1371</v>
      </c>
      <c r="F2" s="1078" t="s">
        <v>1372</v>
      </c>
      <c r="G2" s="1078" t="s">
        <v>1373</v>
      </c>
      <c r="H2" s="1079" t="s">
        <v>59</v>
      </c>
      <c r="I2" s="1078" t="s">
        <v>194</v>
      </c>
      <c r="J2" s="1078" t="s">
        <v>1374</v>
      </c>
      <c r="K2" s="1080" t="s">
        <v>1375</v>
      </c>
      <c r="L2" s="1081"/>
      <c r="M2" s="1080">
        <v>1</v>
      </c>
      <c r="N2" s="1164" t="s">
        <v>1376</v>
      </c>
      <c r="O2" s="1079" t="s">
        <v>600</v>
      </c>
      <c r="P2" s="1082" t="s">
        <v>1377</v>
      </c>
      <c r="Q2" s="1083" t="s">
        <v>599</v>
      </c>
      <c r="R2" s="145" t="s">
        <v>1378</v>
      </c>
      <c r="S2" s="145" t="s">
        <v>1379</v>
      </c>
      <c r="T2" s="1084" t="s">
        <v>1380</v>
      </c>
      <c r="U2" s="1081" t="s">
        <v>1381</v>
      </c>
      <c r="V2" s="1085">
        <v>1</v>
      </c>
      <c r="W2" s="1086"/>
      <c r="X2" s="1086" t="s">
        <v>1382</v>
      </c>
      <c r="Y2" s="1077" t="s">
        <v>1383</v>
      </c>
      <c r="Z2" s="1087"/>
      <c r="AA2" s="1077" t="s">
        <v>1384</v>
      </c>
      <c r="AB2" s="1088" t="s">
        <v>1384</v>
      </c>
      <c r="AC2" s="1077" t="s">
        <v>1385</v>
      </c>
      <c r="AD2" s="1088" t="s">
        <v>1385</v>
      </c>
      <c r="AF2" s="1079" t="s">
        <v>1381</v>
      </c>
      <c r="AH2" s="1078" t="s">
        <v>1386</v>
      </c>
      <c r="AI2" s="1078" t="s">
        <v>1386</v>
      </c>
      <c r="AK2" s="1078" t="s">
        <v>1387</v>
      </c>
      <c r="AM2" s="1078" t="s">
        <v>1388</v>
      </c>
      <c r="AP2" s="1089" t="s">
        <v>1382</v>
      </c>
      <c r="AQ2" s="1090" t="s">
        <v>1382</v>
      </c>
      <c r="AS2" s="1077" t="s">
        <v>1389</v>
      </c>
      <c r="AU2" s="1122" t="s">
        <v>1390</v>
      </c>
      <c r="AW2" s="1122" t="s">
        <v>1391</v>
      </c>
      <c r="AX2" s="1122" t="s">
        <v>1391</v>
      </c>
      <c r="AZ2" s="1122" t="s">
        <v>57</v>
      </c>
      <c r="BB2" s="1122" t="s">
        <v>1392</v>
      </c>
      <c r="BC2" s="1122" t="s">
        <v>1393</v>
      </c>
      <c r="BE2" s="1122">
        <v>2000</v>
      </c>
      <c r="BF2" s="1122" t="s">
        <v>1394</v>
      </c>
    </row>
    <row customHeight="1" ht="11.25">
      <c r="A3" s="1076" t="s">
        <v>1395</v>
      </c>
      <c r="B3" s="1077">
        <v>2001</v>
      </c>
      <c r="C3" s="1077">
        <v>2023</v>
      </c>
      <c r="D3" s="1077" t="s">
        <v>19</v>
      </c>
      <c r="E3" s="1078" t="s">
        <v>1396</v>
      </c>
      <c r="F3" s="1078" t="s">
        <v>1397</v>
      </c>
      <c r="G3" s="1078" t="s">
        <v>1398</v>
      </c>
      <c r="H3" s="1079" t="s">
        <v>1399</v>
      </c>
      <c r="I3" s="1078" t="s">
        <v>106</v>
      </c>
      <c r="J3" s="1078" t="s">
        <v>708</v>
      </c>
      <c r="K3" s="1080" t="s">
        <v>1400</v>
      </c>
      <c r="L3" s="1081">
        <f>_xlfn.IFERROR(MATCH(K3,OFFER_METHOD,0),0)</f>
        <v>0</v>
      </c>
      <c r="M3" s="1080">
        <v>2</v>
      </c>
      <c r="N3" s="1164" t="s">
        <v>1401</v>
      </c>
      <c r="O3" s="1079" t="s">
        <v>1402</v>
      </c>
      <c r="P3" s="1082" t="s">
        <v>37</v>
      </c>
      <c r="Q3" s="1083" t="s">
        <v>1403</v>
      </c>
      <c r="R3" s="145" t="s">
        <v>1404</v>
      </c>
      <c r="S3" s="145" t="s">
        <v>1405</v>
      </c>
      <c r="T3" s="1084" t="s">
        <v>1406</v>
      </c>
      <c r="U3" s="1081" t="s">
        <v>1407</v>
      </c>
      <c r="V3" s="1085">
        <v>2</v>
      </c>
      <c r="W3" s="1086"/>
      <c r="X3" s="1086" t="s">
        <v>1408</v>
      </c>
      <c r="Y3" s="1077" t="s">
        <v>1383</v>
      </c>
      <c r="Z3" s="1087"/>
      <c r="AA3" s="1077" t="s">
        <v>1409</v>
      </c>
      <c r="AB3" s="1088" t="s">
        <v>1409</v>
      </c>
      <c r="AC3" s="1077" t="s">
        <v>1410</v>
      </c>
      <c r="AD3" s="1088" t="s">
        <v>1410</v>
      </c>
      <c r="AF3" s="1079" t="s">
        <v>1407</v>
      </c>
      <c r="AH3" s="1078" t="s">
        <v>1411</v>
      </c>
      <c r="AI3" s="1078" t="s">
        <v>1412</v>
      </c>
      <c r="AK3" s="1078" t="s">
        <v>1413</v>
      </c>
      <c r="AM3" s="1078" t="s">
        <v>1414</v>
      </c>
      <c r="AP3" s="1089" t="s">
        <v>1415</v>
      </c>
      <c r="AQ3" s="1090" t="s">
        <v>1415</v>
      </c>
      <c r="AS3" s="1077" t="s">
        <v>1416</v>
      </c>
      <c r="AU3" s="1122" t="s">
        <v>1417</v>
      </c>
      <c r="AW3" s="1122" t="s">
        <v>1418</v>
      </c>
      <c r="AX3" s="1122" t="s">
        <v>1418</v>
      </c>
      <c r="AZ3" s="1122" t="s">
        <v>1419</v>
      </c>
      <c r="BB3" s="1122" t="s">
        <v>1420</v>
      </c>
      <c r="BC3" s="1122" t="s">
        <v>1393</v>
      </c>
      <c r="BE3" s="1122">
        <v>2001</v>
      </c>
      <c r="BF3" s="1122" t="s">
        <v>1421</v>
      </c>
      <c r="BH3" s="1069" t="s">
        <v>1422</v>
      </c>
      <c r="BJ3" s="1069" t="s">
        <v>1423</v>
      </c>
      <c r="BL3" s="1069" t="s">
        <v>1424</v>
      </c>
      <c r="BN3" s="1069" t="s">
        <v>1425</v>
      </c>
      <c r="BR3" s="1069" t="s">
        <v>1426</v>
      </c>
      <c r="BS3" s="1430"/>
      <c r="BT3" s="1072"/>
      <c r="BU3" s="1069" t="s">
        <v>1427</v>
      </c>
      <c r="BV3" s="1072"/>
      <c r="BW3" s="1692"/>
      <c r="BX3" s="1694" t="s">
        <v>1428</v>
      </c>
      <c r="CA3" s="1069" t="s">
        <v>1429</v>
      </c>
    </row>
    <row customHeight="1" ht="11.25">
      <c r="A4" s="1076" t="s">
        <v>1430</v>
      </c>
      <c r="B4" s="1077">
        <v>2002</v>
      </c>
      <c r="C4" s="1077">
        <v>2024</v>
      </c>
      <c r="E4" s="1078" t="s">
        <v>1431</v>
      </c>
      <c r="F4" s="1078" t="s">
        <v>1432</v>
      </c>
      <c r="H4" s="1079" t="s">
        <v>1433</v>
      </c>
      <c r="I4" s="1078" t="s">
        <v>94</v>
      </c>
      <c r="J4" s="1078" t="s">
        <v>1434</v>
      </c>
      <c r="K4" s="1080" t="s">
        <v>1435</v>
      </c>
      <c r="L4" s="1081">
        <f>_xlfn.IFERROR(MATCH(K4,OFFER_METHOD,0),0)</f>
        <v>0</v>
      </c>
      <c r="M4" s="1080">
        <v>3</v>
      </c>
      <c r="N4" s="1164" t="s">
        <v>1436</v>
      </c>
      <c r="O4" s="1078" t="s">
        <v>1437</v>
      </c>
      <c r="Q4" s="1083" t="s">
        <v>1438</v>
      </c>
      <c r="R4" s="145" t="s">
        <v>1439</v>
      </c>
      <c r="S4" s="145" t="s">
        <v>1440</v>
      </c>
      <c r="T4" s="1084" t="s">
        <v>1441</v>
      </c>
      <c r="U4" s="1081" t="s">
        <v>1442</v>
      </c>
      <c r="V4" s="1085">
        <v>3</v>
      </c>
      <c r="W4" s="1086"/>
      <c r="X4" s="1086" t="s">
        <v>1443</v>
      </c>
      <c r="Y4" s="1077" t="s">
        <v>1383</v>
      </c>
      <c r="Z4" s="1093"/>
      <c r="AC4" s="1077" t="s">
        <v>1444</v>
      </c>
      <c r="AD4" s="1088" t="s">
        <v>1444</v>
      </c>
      <c r="AF4" s="1079" t="s">
        <v>1442</v>
      </c>
      <c r="AH4" s="1079" t="s">
        <v>1445</v>
      </c>
      <c r="AK4" s="1078" t="s">
        <v>1446</v>
      </c>
      <c r="AM4" s="1078" t="s">
        <v>1447</v>
      </c>
      <c r="AP4" s="1089" t="s">
        <v>1408</v>
      </c>
      <c r="AQ4" s="1090" t="s">
        <v>1408</v>
      </c>
      <c r="AS4" s="1077" t="s">
        <v>1448</v>
      </c>
      <c r="AU4" s="1122" t="s">
        <v>1449</v>
      </c>
      <c r="AW4" s="1122" t="s">
        <v>1450</v>
      </c>
      <c r="AX4" s="1122" t="s">
        <v>1450</v>
      </c>
      <c r="AZ4" s="1122" t="s">
        <v>1451</v>
      </c>
      <c r="BB4" s="1122" t="s">
        <v>1452</v>
      </c>
      <c r="BC4" s="1122" t="s">
        <v>1453</v>
      </c>
      <c r="BE4" s="1122">
        <v>2002</v>
      </c>
      <c r="BF4" s="1122" t="s">
        <v>1454</v>
      </c>
      <c r="BH4" s="1070" t="s">
        <v>1455</v>
      </c>
      <c r="BJ4" s="1070" t="s">
        <v>1455</v>
      </c>
      <c r="BL4" s="1070" t="s">
        <v>1455</v>
      </c>
      <c r="BN4" s="1070" t="s">
        <v>1455</v>
      </c>
      <c r="BQ4" s="1434" t="s">
        <v>1456</v>
      </c>
      <c r="BR4" s="1161" t="s">
        <v>1457</v>
      </c>
      <c r="BS4" s="276"/>
      <c r="BT4" s="1434" t="s">
        <v>1458</v>
      </c>
      <c r="BU4" s="1161" t="s">
        <v>1459</v>
      </c>
      <c r="BV4" s="1072"/>
      <c r="BW4" s="1699" t="s">
        <v>1460</v>
      </c>
      <c r="BX4" s="1693" t="s">
        <v>1461</v>
      </c>
      <c r="BZ4" s="1434" t="s">
        <v>1462</v>
      </c>
      <c r="CA4" s="1161" t="s">
        <v>1463</v>
      </c>
    </row>
    <row customHeight="1" ht="11.25">
      <c r="A5" s="1076" t="s">
        <v>1464</v>
      </c>
      <c r="B5" s="1077">
        <v>2003</v>
      </c>
      <c r="C5" s="1077">
        <v>2025</v>
      </c>
      <c r="E5" s="1078" t="s">
        <v>1465</v>
      </c>
      <c r="F5" s="1078" t="s">
        <v>1466</v>
      </c>
      <c r="H5" s="1079" t="s">
        <v>1467</v>
      </c>
      <c r="I5" s="1078" t="s">
        <v>95</v>
      </c>
      <c r="K5" s="1080" t="s">
        <v>1468</v>
      </c>
      <c r="L5" s="1081">
        <f>_xlfn.IFERROR(MATCH(K5,OFFER_METHOD,0),0)</f>
        <v>0</v>
      </c>
      <c r="M5" s="1080">
        <v>4</v>
      </c>
      <c r="N5" s="1094" t="s">
        <v>1469</v>
      </c>
      <c r="O5" s="1078" t="s">
        <v>1470</v>
      </c>
      <c r="Q5" s="1083" t="s">
        <v>1471</v>
      </c>
      <c r="R5" s="145" t="s">
        <v>1472</v>
      </c>
      <c r="T5" s="1079" t="s">
        <v>1473</v>
      </c>
      <c r="U5" s="1081" t="s">
        <v>1474</v>
      </c>
      <c r="V5" s="1085">
        <v>4</v>
      </c>
      <c r="W5" s="1086"/>
      <c r="X5" s="1086" t="s">
        <v>316</v>
      </c>
      <c r="Y5" s="1077" t="s">
        <v>1475</v>
      </c>
      <c r="Z5" s="1093">
        <v>1</v>
      </c>
      <c r="AF5" s="1079" t="s">
        <v>1476</v>
      </c>
      <c r="AH5" s="1078" t="s">
        <v>1477</v>
      </c>
      <c r="AK5" s="1078" t="s">
        <v>1478</v>
      </c>
      <c r="AM5" s="1078" t="s">
        <v>1479</v>
      </c>
      <c r="AP5" s="1089" t="s">
        <v>316</v>
      </c>
      <c r="AQ5" s="1090" t="s">
        <v>316</v>
      </c>
      <c r="AU5" s="1122" t="s">
        <v>1480</v>
      </c>
      <c r="AW5" s="1122" t="s">
        <v>1481</v>
      </c>
      <c r="AX5" s="1122" t="s">
        <v>1481</v>
      </c>
      <c r="AZ5" s="1122" t="s">
        <v>1482</v>
      </c>
      <c r="BB5" s="1122" t="s">
        <v>1483</v>
      </c>
      <c r="BC5" s="1122" t="s">
        <v>1484</v>
      </c>
      <c r="BE5" s="1122">
        <v>2003</v>
      </c>
      <c r="BF5" s="1122" t="s">
        <v>1485</v>
      </c>
      <c r="BH5" s="1070" t="s">
        <v>1486</v>
      </c>
      <c r="BJ5" s="1070" t="s">
        <v>1486</v>
      </c>
      <c r="BL5" s="1070" t="s">
        <v>1486</v>
      </c>
      <c r="BN5" s="1070" t="s">
        <v>1487</v>
      </c>
      <c r="BQ5" s="1283">
        <v>4213775</v>
      </c>
      <c r="BR5" s="1070" t="s">
        <v>1382</v>
      </c>
      <c r="BS5" s="1431"/>
      <c r="BT5" s="1283">
        <v>64236871</v>
      </c>
      <c r="BU5" s="1070" t="s">
        <v>382</v>
      </c>
      <c r="BV5" s="1072"/>
      <c r="BW5" s="1697">
        <v>4213767</v>
      </c>
      <c r="BX5" s="1695" t="s">
        <v>1488</v>
      </c>
      <c r="BZ5" s="1283">
        <v>64237509</v>
      </c>
      <c r="CA5" s="1297" t="s">
        <v>1489</v>
      </c>
    </row>
    <row customHeight="1" ht="11.25">
      <c r="A6" s="1076" t="s">
        <v>1490</v>
      </c>
      <c r="B6" s="1077">
        <v>2004</v>
      </c>
      <c r="C6" s="1077">
        <v>2026</v>
      </c>
      <c r="E6" s="1078" t="s">
        <v>1491</v>
      </c>
      <c r="F6" s="1095"/>
      <c r="H6" s="1079" t="s">
        <v>1492</v>
      </c>
      <c r="I6" s="1078" t="s">
        <v>120</v>
      </c>
      <c r="J6" s="1069" t="s">
        <v>1493</v>
      </c>
      <c r="L6" s="1081">
        <f>SUM(kind_of_control_method_filter)</f>
        <v>0</v>
      </c>
      <c r="N6" s="1094" t="s">
        <v>1494</v>
      </c>
      <c r="O6" s="1078" t="s">
        <v>1495</v>
      </c>
      <c r="R6" s="145" t="s">
        <v>599</v>
      </c>
      <c r="T6" s="1079" t="s">
        <v>1496</v>
      </c>
      <c r="U6" s="1081" t="s">
        <v>1476</v>
      </c>
      <c r="V6" s="1085">
        <v>5</v>
      </c>
      <c r="W6" s="1086"/>
      <c r="X6" s="1077" t="s">
        <v>327</v>
      </c>
      <c r="Y6" s="1077" t="s">
        <v>1497</v>
      </c>
      <c r="Z6" s="1093"/>
      <c r="AA6" s="1096"/>
      <c r="AH6" s="1078" t="s">
        <v>1498</v>
      </c>
      <c r="AK6" s="1078" t="s">
        <v>1499</v>
      </c>
      <c r="AM6" s="1078" t="s">
        <v>1500</v>
      </c>
      <c r="AP6" s="1089" t="s">
        <v>327</v>
      </c>
      <c r="AQ6" s="1090" t="s">
        <v>327</v>
      </c>
      <c r="AU6" s="1122" t="s">
        <v>1501</v>
      </c>
      <c r="AW6" s="1122" t="s">
        <v>1502</v>
      </c>
      <c r="AX6" s="1122" t="s">
        <v>1502</v>
      </c>
      <c r="BB6" s="1122" t="s">
        <v>1503</v>
      </c>
      <c r="BC6" s="1122" t="s">
        <v>1484</v>
      </c>
      <c r="BE6" s="1122">
        <v>2004</v>
      </c>
      <c r="BF6" s="1122" t="s">
        <v>1504</v>
      </c>
      <c r="BH6" s="1070" t="s">
        <v>1505</v>
      </c>
      <c r="BJ6" s="1070" t="s">
        <v>1506</v>
      </c>
      <c r="BL6" s="1070" t="s">
        <v>1506</v>
      </c>
      <c r="BN6" s="1070" t="s">
        <v>1507</v>
      </c>
      <c r="BQ6" s="1283">
        <v>4213784</v>
      </c>
      <c r="BR6" s="1297" t="s">
        <v>1415</v>
      </c>
      <c r="BS6" s="1432"/>
      <c r="BT6" s="1283">
        <v>64236872</v>
      </c>
      <c r="BU6" s="1070" t="s">
        <v>387</v>
      </c>
      <c r="BV6" s="1072"/>
      <c r="BW6" s="1697">
        <v>4213768</v>
      </c>
      <c r="BX6" s="1695" t="s">
        <v>407</v>
      </c>
      <c r="BZ6" s="1283">
        <v>64237510</v>
      </c>
      <c r="CA6" s="1070" t="s">
        <v>1508</v>
      </c>
    </row>
    <row customHeight="1" ht="11.25">
      <c r="A7" s="1076" t="s">
        <v>1509</v>
      </c>
      <c r="B7" s="1077">
        <v>2005</v>
      </c>
      <c r="E7" s="1078" t="s">
        <v>1510</v>
      </c>
      <c r="F7" s="1095"/>
      <c r="H7" s="1079" t="s">
        <v>1511</v>
      </c>
      <c r="I7" s="1078" t="s">
        <v>96</v>
      </c>
      <c r="J7" s="1078" t="s">
        <v>1512</v>
      </c>
      <c r="N7" s="1098" t="s">
        <v>1513</v>
      </c>
      <c r="O7" s="1078" t="s">
        <v>1514</v>
      </c>
      <c r="U7" s="1081" t="s">
        <v>19</v>
      </c>
      <c r="V7" s="372" t="s">
        <v>96</v>
      </c>
      <c r="W7" s="1086"/>
      <c r="X7" s="1077" t="s">
        <v>333</v>
      </c>
      <c r="Y7" s="1077" t="s">
        <v>1475</v>
      </c>
      <c r="Z7" s="1093"/>
      <c r="AA7" s="1096"/>
      <c r="AH7" s="1078" t="s">
        <v>1515</v>
      </c>
      <c r="AK7" s="1078" t="s">
        <v>1516</v>
      </c>
      <c r="AM7" s="1078" t="s">
        <v>1517</v>
      </c>
      <c r="AP7" s="1089" t="s">
        <v>333</v>
      </c>
      <c r="AQ7" s="1090" t="s">
        <v>333</v>
      </c>
      <c r="AU7" s="1122" t="s">
        <v>1518</v>
      </c>
      <c r="AW7" s="1122" t="s">
        <v>1519</v>
      </c>
      <c r="AX7" s="1122" t="s">
        <v>1519</v>
      </c>
      <c r="AZ7" s="1069" t="s">
        <v>1520</v>
      </c>
      <c r="BB7" s="1122" t="s">
        <v>1521</v>
      </c>
      <c r="BC7" s="1122" t="s">
        <v>1484</v>
      </c>
      <c r="BE7" s="1122">
        <v>2005</v>
      </c>
      <c r="BF7" s="1122" t="s">
        <v>1522</v>
      </c>
      <c r="BH7" s="1070" t="s">
        <v>1523</v>
      </c>
      <c r="BJ7" s="1070" t="s">
        <v>1505</v>
      </c>
      <c r="BL7" s="1070" t="s">
        <v>1505</v>
      </c>
      <c r="BN7" s="1070" t="s">
        <v>1524</v>
      </c>
      <c r="BQ7" s="1283">
        <v>4213781</v>
      </c>
      <c r="BR7" s="1070" t="s">
        <v>1408</v>
      </c>
      <c r="BS7" s="1431"/>
      <c r="BT7" s="1283">
        <v>64236873</v>
      </c>
      <c r="BU7" s="1070" t="s">
        <v>392</v>
      </c>
      <c r="BV7" s="1072"/>
      <c r="BW7" s="1697">
        <v>4213769</v>
      </c>
      <c r="BX7" s="1695" t="s">
        <v>1525</v>
      </c>
      <c r="BZ7" s="1283">
        <v>64237511</v>
      </c>
      <c r="CA7" s="1070" t="s">
        <v>422</v>
      </c>
    </row>
    <row customHeight="1" ht="11.25">
      <c r="A8" s="1076" t="s">
        <v>1526</v>
      </c>
      <c r="B8" s="1077">
        <v>2006</v>
      </c>
      <c r="E8" s="1078" t="s">
        <v>1527</v>
      </c>
      <c r="F8" s="1095"/>
      <c r="H8" s="1079" t="s">
        <v>1528</v>
      </c>
      <c r="I8" s="1078" t="s">
        <v>97</v>
      </c>
      <c r="J8" s="1078" t="s">
        <v>1529</v>
      </c>
      <c r="N8" s="1165" t="s">
        <v>1530</v>
      </c>
      <c r="O8" s="1078" t="s">
        <v>1531</v>
      </c>
      <c r="V8" s="372" t="s">
        <v>97</v>
      </c>
      <c r="W8" s="1086"/>
      <c r="X8" s="1077" t="s">
        <v>339</v>
      </c>
      <c r="Y8" s="1077" t="s">
        <v>1475</v>
      </c>
      <c r="Z8" s="1093"/>
      <c r="AA8" s="1096"/>
      <c r="AK8" s="1078" t="s">
        <v>1532</v>
      </c>
      <c r="AP8" s="1089" t="s">
        <v>339</v>
      </c>
      <c r="AQ8" s="1090" t="s">
        <v>339</v>
      </c>
      <c r="AU8" s="1122" t="s">
        <v>1533</v>
      </c>
      <c r="AW8" s="1122" t="s">
        <v>1534</v>
      </c>
      <c r="AX8" s="1122" t="s">
        <v>1534</v>
      </c>
      <c r="AZ8" s="1122" t="s">
        <v>1535</v>
      </c>
      <c r="BB8" s="1122" t="s">
        <v>1536</v>
      </c>
      <c r="BC8" s="1122" t="s">
        <v>1484</v>
      </c>
      <c r="BE8" s="1122">
        <v>2006</v>
      </c>
      <c r="BF8" s="1122" t="s">
        <v>1537</v>
      </c>
      <c r="BH8" s="1070" t="s">
        <v>1538</v>
      </c>
      <c r="BJ8" s="1070" t="s">
        <v>1539</v>
      </c>
      <c r="BL8" s="1070" t="s">
        <v>1539</v>
      </c>
      <c r="BN8" s="1070" t="s">
        <v>1540</v>
      </c>
      <c r="BQ8" s="1283">
        <v>4213776</v>
      </c>
      <c r="BR8" s="1070" t="s">
        <v>316</v>
      </c>
      <c r="BS8" s="1431"/>
      <c r="BT8" s="1283">
        <v>64236874</v>
      </c>
      <c r="BU8" s="1297" t="s">
        <v>1541</v>
      </c>
      <c r="BV8" s="1072"/>
      <c r="BW8" s="1697">
        <v>4213770</v>
      </c>
      <c r="BX8" s="1698" t="s">
        <v>1542</v>
      </c>
      <c r="BZ8" s="1283">
        <v>64237512</v>
      </c>
      <c r="CA8" s="1070" t="s">
        <v>417</v>
      </c>
    </row>
    <row customHeight="1" ht="11.25">
      <c r="A9" s="1076" t="s">
        <v>1543</v>
      </c>
      <c r="B9" s="1077">
        <v>2007</v>
      </c>
      <c r="E9" s="1078" t="s">
        <v>1544</v>
      </c>
      <c r="F9" s="1095"/>
      <c r="G9" s="1069" t="s">
        <v>1545</v>
      </c>
      <c r="H9" s="1069" t="s">
        <v>1546</v>
      </c>
      <c r="I9" s="1078" t="s">
        <v>133</v>
      </c>
      <c r="O9" s="1078" t="s">
        <v>1547</v>
      </c>
      <c r="V9" s="372" t="s">
        <v>133</v>
      </c>
      <c r="W9" s="1086"/>
      <c r="X9" s="1077" t="s">
        <v>345</v>
      </c>
      <c r="Y9" s="1077" t="s">
        <v>1383</v>
      </c>
      <c r="Z9" s="1093">
        <v>1</v>
      </c>
      <c r="AA9" s="1096"/>
      <c r="AK9" s="1078" t="s">
        <v>1548</v>
      </c>
      <c r="AP9" s="1089" t="s">
        <v>1549</v>
      </c>
      <c r="AQ9" s="1090" t="s">
        <v>1549</v>
      </c>
      <c r="AW9" s="1122" t="s">
        <v>1550</v>
      </c>
      <c r="AX9" s="1122" t="s">
        <v>1550</v>
      </c>
      <c r="AZ9" s="1122" t="s">
        <v>1551</v>
      </c>
      <c r="BB9" s="1122" t="s">
        <v>1552</v>
      </c>
      <c r="BC9" s="1122" t="s">
        <v>1484</v>
      </c>
      <c r="BE9" s="1122">
        <v>2007</v>
      </c>
      <c r="BF9" s="1122" t="s">
        <v>1553</v>
      </c>
      <c r="BH9" s="1070" t="s">
        <v>1554</v>
      </c>
      <c r="BJ9" s="1070" t="s">
        <v>1555</v>
      </c>
      <c r="BL9" s="1070" t="s">
        <v>1555</v>
      </c>
      <c r="BN9" s="1070" t="s">
        <v>1556</v>
      </c>
      <c r="BQ9" s="1283">
        <v>4213777</v>
      </c>
      <c r="BR9" s="1070" t="s">
        <v>327</v>
      </c>
      <c r="BS9" s="1431"/>
      <c r="BT9" s="1283">
        <v>64236875</v>
      </c>
      <c r="BU9" s="1070" t="s">
        <v>397</v>
      </c>
      <c r="BV9" s="1072"/>
      <c r="BW9" s="1692"/>
      <c r="BX9" s="1692"/>
    </row>
    <row customHeight="1" ht="11.25">
      <c r="A10" s="1076" t="s">
        <v>1557</v>
      </c>
      <c r="B10" s="1077">
        <v>2008</v>
      </c>
      <c r="E10" s="1078" t="s">
        <v>1558</v>
      </c>
      <c r="F10" s="1095"/>
      <c r="G10" s="1078" t="s">
        <v>1559</v>
      </c>
      <c r="H10" s="1078" t="s">
        <v>1560</v>
      </c>
      <c r="I10" s="1078" t="s">
        <v>138</v>
      </c>
      <c r="J10" s="1069" t="s">
        <v>1561</v>
      </c>
      <c r="K10" s="1069" t="s">
        <v>1562</v>
      </c>
      <c r="O10" s="1078" t="s">
        <v>1563</v>
      </c>
      <c r="V10" s="373" t="s">
        <v>138</v>
      </c>
      <c r="W10" s="1099"/>
      <c r="X10" s="1099" t="s">
        <v>1564</v>
      </c>
      <c r="Y10" s="1100" t="s">
        <v>1565</v>
      </c>
      <c r="Z10" s="1093"/>
      <c r="AP10" s="1089" t="s">
        <v>1564</v>
      </c>
      <c r="AQ10" s="1090" t="s">
        <v>1564</v>
      </c>
      <c r="AW10" s="1122" t="s">
        <v>1566</v>
      </c>
      <c r="AX10" s="1122" t="s">
        <v>1566</v>
      </c>
      <c r="AZ10" s="1122" t="s">
        <v>1567</v>
      </c>
      <c r="BB10" s="1122" t="s">
        <v>1568</v>
      </c>
      <c r="BC10" s="1122" t="s">
        <v>1484</v>
      </c>
      <c r="BE10" s="1122">
        <v>2008</v>
      </c>
      <c r="BF10" s="1122" t="s">
        <v>1569</v>
      </c>
      <c r="BH10" s="1070" t="s">
        <v>1570</v>
      </c>
      <c r="BJ10" s="1070" t="s">
        <v>1571</v>
      </c>
      <c r="BL10" s="1070" t="s">
        <v>1571</v>
      </c>
      <c r="BN10" s="1070" t="s">
        <v>1572</v>
      </c>
      <c r="BQ10" s="1283">
        <v>4213778</v>
      </c>
      <c r="BR10" s="1070" t="s">
        <v>333</v>
      </c>
      <c r="BS10" s="1431"/>
      <c r="BT10" s="1283">
        <v>64236876</v>
      </c>
      <c r="BU10" s="1070" t="s">
        <v>377</v>
      </c>
      <c r="BV10" s="1072"/>
      <c r="BW10" s="1692"/>
      <c r="BX10" s="1692"/>
    </row>
    <row customHeight="1" ht="11.25">
      <c r="A11" s="1076" t="s">
        <v>1573</v>
      </c>
      <c r="B11" s="1077">
        <v>2009</v>
      </c>
      <c r="E11" s="1078" t="s">
        <v>1574</v>
      </c>
      <c r="F11" s="1095"/>
      <c r="G11" s="1078" t="s">
        <v>1575</v>
      </c>
      <c r="H11" s="1078" t="s">
        <v>1576</v>
      </c>
      <c r="I11" s="1078" t="s">
        <v>143</v>
      </c>
      <c r="J11" s="1079" t="s">
        <v>1577</v>
      </c>
      <c r="K11" s="1101" t="s">
        <v>1578</v>
      </c>
      <c r="O11" s="1079" t="s">
        <v>1579</v>
      </c>
      <c r="V11" s="372" t="s">
        <v>143</v>
      </c>
      <c r="W11" s="277"/>
      <c r="X11" s="1086" t="s">
        <v>1549</v>
      </c>
      <c r="Y11" s="1077" t="s">
        <v>1580</v>
      </c>
      <c r="Z11" s="1093"/>
      <c r="AP11" s="1089" t="s">
        <v>345</v>
      </c>
      <c r="AQ11" s="1091" t="s">
        <v>345</v>
      </c>
      <c r="AW11" s="1122" t="s">
        <v>1581</v>
      </c>
      <c r="AX11" s="1122" t="s">
        <v>1581</v>
      </c>
      <c r="AZ11" s="1122" t="s">
        <v>1582</v>
      </c>
      <c r="BB11" s="1122" t="s">
        <v>1583</v>
      </c>
      <c r="BC11" s="1122" t="s">
        <v>1484</v>
      </c>
      <c r="BE11" s="1122">
        <v>2009</v>
      </c>
      <c r="BF11" s="1122" t="s">
        <v>1584</v>
      </c>
      <c r="BH11" s="1070" t="s">
        <v>1585</v>
      </c>
      <c r="BJ11" s="1070" t="s">
        <v>1554</v>
      </c>
      <c r="BL11" s="1070" t="s">
        <v>1554</v>
      </c>
      <c r="BN11" s="1070" t="s">
        <v>1586</v>
      </c>
      <c r="BQ11" s="1283">
        <v>4213780</v>
      </c>
      <c r="BR11" s="1070" t="s">
        <v>339</v>
      </c>
      <c r="BS11" s="1431"/>
      <c r="BW11" s="1692"/>
      <c r="BX11" s="1692"/>
    </row>
    <row customHeight="1" ht="11.25">
      <c r="A12" s="1076" t="s">
        <v>1587</v>
      </c>
      <c r="B12" s="1077">
        <v>2010</v>
      </c>
      <c r="E12" s="1078" t="s">
        <v>1588</v>
      </c>
      <c r="F12" s="1095"/>
      <c r="G12" s="1078" t="s">
        <v>1576</v>
      </c>
      <c r="I12" s="1078" t="s">
        <v>148</v>
      </c>
      <c r="J12" s="1079" t="s">
        <v>1589</v>
      </c>
      <c r="K12" s="1101" t="s">
        <v>1590</v>
      </c>
      <c r="O12" s="1079" t="s">
        <v>599</v>
      </c>
      <c r="V12" s="372" t="s">
        <v>148</v>
      </c>
      <c r="W12" s="1091"/>
      <c r="X12" s="1086" t="s">
        <v>1591</v>
      </c>
      <c r="Y12" s="1077" t="s">
        <v>1383</v>
      </c>
      <c r="AP12" s="1089"/>
      <c r="AW12" s="1122" t="s">
        <v>143</v>
      </c>
      <c r="AX12" s="1122" t="s">
        <v>143</v>
      </c>
      <c r="AZ12" s="1122" t="s">
        <v>1592</v>
      </c>
      <c r="BB12" s="1122" t="s">
        <v>1593</v>
      </c>
      <c r="BC12" s="1122" t="s">
        <v>1484</v>
      </c>
      <c r="BE12" s="1122">
        <v>2010</v>
      </c>
      <c r="BF12" s="1122" t="s">
        <v>1594</v>
      </c>
      <c r="BH12" s="1070" t="s">
        <v>1595</v>
      </c>
      <c r="BJ12" s="1070" t="s">
        <v>1596</v>
      </c>
      <c r="BL12" s="1070" t="s">
        <v>1596</v>
      </c>
      <c r="BN12" s="1070" t="s">
        <v>1597</v>
      </c>
      <c r="BQ12" s="1283">
        <v>4213779</v>
      </c>
      <c r="BR12" s="1070" t="s">
        <v>1549</v>
      </c>
      <c r="BS12" s="1431"/>
      <c r="BT12" s="1072"/>
      <c r="BU12" s="1072"/>
      <c r="BV12" s="1072"/>
      <c r="BW12" s="1692"/>
      <c r="BX12" s="1692"/>
    </row>
    <row customHeight="1" ht="11.25">
      <c r="A13" s="1076" t="s">
        <v>1598</v>
      </c>
      <c r="B13" s="1077">
        <v>2011</v>
      </c>
      <c r="E13" s="1078" t="s">
        <v>1599</v>
      </c>
      <c r="F13" s="1095"/>
      <c r="I13" s="1078" t="s">
        <v>153</v>
      </c>
      <c r="K13" s="1101" t="s">
        <v>1548</v>
      </c>
      <c r="V13" s="372" t="s">
        <v>153</v>
      </c>
      <c r="W13" s="1091"/>
      <c r="X13" s="1091"/>
      <c r="Y13" s="1091"/>
      <c r="AW13" s="1122" t="s">
        <v>148</v>
      </c>
      <c r="AX13" s="1122" t="s">
        <v>148</v>
      </c>
      <c r="BB13" s="1122" t="s">
        <v>1600</v>
      </c>
      <c r="BC13" s="1122" t="s">
        <v>1601</v>
      </c>
      <c r="BE13" s="1122">
        <v>2011</v>
      </c>
      <c r="BF13" s="1122" t="s">
        <v>1602</v>
      </c>
      <c r="BH13" s="1070" t="s">
        <v>1603</v>
      </c>
      <c r="BJ13" s="1070" t="s">
        <v>1585</v>
      </c>
      <c r="BL13" s="1070" t="s">
        <v>1585</v>
      </c>
      <c r="BN13" s="1070" t="s">
        <v>1604</v>
      </c>
      <c r="BQ13" s="1283">
        <v>4213783</v>
      </c>
      <c r="BR13" s="1070" t="s">
        <v>1564</v>
      </c>
      <c r="BS13" s="1431"/>
      <c r="BT13" s="1072"/>
      <c r="BU13" s="1072"/>
      <c r="BV13" s="1072"/>
      <c r="BW13" s="1696"/>
      <c r="BX13" s="1692"/>
    </row>
    <row customHeight="1" ht="11.25">
      <c r="A14" s="1076" t="s">
        <v>1605</v>
      </c>
      <c r="B14" s="1077">
        <v>2012</v>
      </c>
      <c r="I14" s="1078" t="s">
        <v>158</v>
      </c>
      <c r="J14" s="1069" t="s">
        <v>1606</v>
      </c>
      <c r="N14" s="1069" t="s">
        <v>1607</v>
      </c>
      <c r="V14" s="1085">
        <v>13</v>
      </c>
      <c r="W14" s="1086"/>
      <c r="X14" s="1086" t="s">
        <v>1415</v>
      </c>
      <c r="Y14" s="1077" t="s">
        <v>1383</v>
      </c>
      <c r="AW14" s="1122" t="s">
        <v>153</v>
      </c>
      <c r="AX14" s="1122" t="s">
        <v>153</v>
      </c>
      <c r="AZ14" s="1069" t="s">
        <v>1608</v>
      </c>
      <c r="BB14" s="1122" t="s">
        <v>1609</v>
      </c>
      <c r="BC14" s="1122" t="s">
        <v>1601</v>
      </c>
      <c r="BE14" s="1122">
        <v>2012</v>
      </c>
      <c r="BH14" s="1070" t="s">
        <v>1524</v>
      </c>
      <c r="BJ14" s="1219" t="s">
        <v>1610</v>
      </c>
      <c r="BL14" s="1219" t="s">
        <v>1610</v>
      </c>
      <c r="BN14" s="1070" t="s">
        <v>1611</v>
      </c>
      <c r="BQ14" s="1283">
        <v>4213782</v>
      </c>
      <c r="BR14" s="1070" t="s">
        <v>345</v>
      </c>
      <c r="BS14" s="1431"/>
      <c r="BT14" s="1072"/>
      <c r="BU14" s="1072"/>
      <c r="BV14" s="1072"/>
      <c r="BW14" s="1696"/>
      <c r="BX14" s="1692"/>
    </row>
    <row customHeight="1" ht="19.5">
      <c r="A15" s="1076" t="s">
        <v>1612</v>
      </c>
      <c r="B15" s="1077">
        <v>2013</v>
      </c>
      <c r="E15" s="1700" t="s">
        <v>1613</v>
      </c>
      <c r="G15" s="1069" t="s">
        <v>1614</v>
      </c>
      <c r="H15" s="1069" t="s">
        <v>1615</v>
      </c>
      <c r="I15" s="1080" t="s">
        <v>163</v>
      </c>
      <c r="J15" s="1091" t="s">
        <v>735</v>
      </c>
      <c r="N15" s="1160" t="s">
        <v>1616</v>
      </c>
      <c r="X15" s="1089"/>
      <c r="AW15" s="1122" t="s">
        <v>158</v>
      </c>
      <c r="AX15" s="1122" t="s">
        <v>158</v>
      </c>
      <c r="AZ15" s="1122" t="s">
        <v>1535</v>
      </c>
      <c r="BB15" s="1122" t="s">
        <v>1617</v>
      </c>
      <c r="BC15" s="1122" t="s">
        <v>1601</v>
      </c>
      <c r="BE15" s="1122">
        <v>2013</v>
      </c>
      <c r="BH15" s="1070" t="s">
        <v>1540</v>
      </c>
      <c r="BJ15" s="1219" t="s">
        <v>1618</v>
      </c>
      <c r="BL15" s="1219" t="s">
        <v>1618</v>
      </c>
      <c r="BN15" s="1070" t="s">
        <v>1619</v>
      </c>
      <c r="BR15" s="1072"/>
      <c r="BS15" s="1433"/>
      <c r="BT15" s="1072"/>
      <c r="BU15" s="1072"/>
      <c r="BV15" s="1072"/>
      <c r="BW15" s="1696"/>
      <c r="BX15" s="1692"/>
    </row>
    <row customHeight="1" ht="21">
      <c r="A16" s="1872" t="s">
        <v>1620</v>
      </c>
      <c r="B16" s="1077">
        <v>2014</v>
      </c>
      <c r="E16" s="1701" t="s">
        <v>1621</v>
      </c>
      <c r="G16" s="1078" t="s">
        <v>1622</v>
      </c>
      <c r="H16" s="1078" t="s">
        <v>1623</v>
      </c>
      <c r="I16" s="1080" t="s">
        <v>168</v>
      </c>
      <c r="J16" s="1091" t="s">
        <v>708</v>
      </c>
      <c r="N16" s="1160" t="s">
        <v>1624</v>
      </c>
      <c r="AW16" s="1122" t="s">
        <v>163</v>
      </c>
      <c r="AX16" s="1122" t="s">
        <v>163</v>
      </c>
      <c r="AZ16" s="1122" t="s">
        <v>1551</v>
      </c>
      <c r="BB16" s="1122" t="s">
        <v>1625</v>
      </c>
      <c r="BC16" s="1122" t="s">
        <v>1601</v>
      </c>
      <c r="BE16" s="1122">
        <v>2014</v>
      </c>
      <c r="BH16" s="1070" t="s">
        <v>1556</v>
      </c>
      <c r="BJ16" s="1219" t="s">
        <v>1626</v>
      </c>
      <c r="BL16" s="1219" t="s">
        <v>1626</v>
      </c>
      <c r="BN16" s="1070" t="s">
        <v>1627</v>
      </c>
      <c r="BR16" s="1072"/>
      <c r="BS16" s="1433"/>
      <c r="BT16" s="1072"/>
      <c r="BU16" s="1072"/>
      <c r="BV16" s="1072"/>
      <c r="BW16" s="1696"/>
      <c r="BX16" s="1692"/>
    </row>
    <row customHeight="1" ht="21">
      <c r="A17" s="1076" t="s">
        <v>1628</v>
      </c>
      <c r="B17" s="1077">
        <v>2015</v>
      </c>
      <c r="G17" s="1078" t="s">
        <v>1576</v>
      </c>
      <c r="H17" s="1078" t="s">
        <v>1576</v>
      </c>
      <c r="I17" s="1078" t="s">
        <v>173</v>
      </c>
      <c r="N17" s="1160" t="s">
        <v>1629</v>
      </c>
      <c r="X17" s="1089"/>
      <c r="AW17" s="1122" t="s">
        <v>168</v>
      </c>
      <c r="AX17" s="1122" t="s">
        <v>168</v>
      </c>
      <c r="AZ17" s="1122" t="s">
        <v>1630</v>
      </c>
      <c r="BB17" s="1122" t="s">
        <v>1631</v>
      </c>
      <c r="BC17" s="1122" t="s">
        <v>1484</v>
      </c>
      <c r="BE17" s="1122">
        <v>2015</v>
      </c>
      <c r="BH17" s="1070" t="s">
        <v>1572</v>
      </c>
      <c r="BJ17" s="1219" t="s">
        <v>1632</v>
      </c>
      <c r="BL17" s="1219" t="s">
        <v>1632</v>
      </c>
      <c r="BN17" s="1070" t="s">
        <v>1633</v>
      </c>
      <c r="BR17" s="1069" t="s">
        <v>1426</v>
      </c>
      <c r="BS17" s="1430"/>
      <c r="BU17" s="1069" t="s">
        <v>1634</v>
      </c>
      <c r="BV17" s="1072"/>
      <c r="BW17" s="1692"/>
      <c r="BX17" s="1694" t="s">
        <v>1635</v>
      </c>
      <c r="CA17" s="1069" t="s">
        <v>1636</v>
      </c>
      <c r="CD17" s="1069" t="s">
        <v>1637</v>
      </c>
    </row>
    <row customHeight="1" ht="21">
      <c r="A18" s="1076" t="s">
        <v>1638</v>
      </c>
      <c r="B18" s="1077">
        <v>2016</v>
      </c>
      <c r="E18" s="2007" t="s">
        <v>1639</v>
      </c>
      <c r="I18" s="1078" t="s">
        <v>178</v>
      </c>
      <c r="N18" s="1160" t="s">
        <v>1640</v>
      </c>
      <c r="X18" s="1089"/>
      <c r="AW18" s="1122" t="s">
        <v>173</v>
      </c>
      <c r="AX18" s="1122" t="s">
        <v>173</v>
      </c>
      <c r="BB18" s="1122" t="s">
        <v>1641</v>
      </c>
      <c r="BC18" s="1122" t="s">
        <v>1484</v>
      </c>
      <c r="BE18" s="1122">
        <v>2016</v>
      </c>
      <c r="BH18" s="1070" t="s">
        <v>1586</v>
      </c>
      <c r="BJ18" s="1219" t="s">
        <v>1642</v>
      </c>
      <c r="BL18" s="1219" t="s">
        <v>1642</v>
      </c>
      <c r="BN18" s="1070" t="s">
        <v>1643</v>
      </c>
      <c r="BQ18" s="1434" t="s">
        <v>1456</v>
      </c>
      <c r="BR18" s="1161" t="s">
        <v>1457</v>
      </c>
      <c r="BS18" s="276"/>
      <c r="BT18" s="1434" t="s">
        <v>1644</v>
      </c>
      <c r="BU18" s="1161" t="s">
        <v>1645</v>
      </c>
      <c r="BV18" s="1072"/>
      <c r="BW18" s="1699" t="s">
        <v>1646</v>
      </c>
      <c r="BX18" s="1693" t="s">
        <v>1647</v>
      </c>
      <c r="BZ18" s="1434" t="s">
        <v>1648</v>
      </c>
      <c r="CA18" s="1161" t="s">
        <v>1649</v>
      </c>
      <c r="CC18" s="1434" t="s">
        <v>1650</v>
      </c>
      <c r="CD18" s="1161" t="s">
        <v>1651</v>
      </c>
    </row>
    <row customHeight="1" ht="21">
      <c r="A19" s="1872" t="s">
        <v>1652</v>
      </c>
      <c r="B19" s="1077">
        <v>2017</v>
      </c>
      <c r="E19" s="1076" t="s">
        <v>236</v>
      </c>
      <c r="I19" s="1078" t="s">
        <v>183</v>
      </c>
      <c r="N19" s="1160" t="s">
        <v>1653</v>
      </c>
      <c r="X19" s="1089"/>
      <c r="AW19" s="1122" t="s">
        <v>178</v>
      </c>
      <c r="AX19" s="1122" t="s">
        <v>178</v>
      </c>
      <c r="AZ19" s="1069" t="s">
        <v>1654</v>
      </c>
      <c r="BB19" s="1122" t="s">
        <v>1655</v>
      </c>
      <c r="BC19" s="1122" t="s">
        <v>1484</v>
      </c>
      <c r="BE19" s="1122">
        <v>2017</v>
      </c>
      <c r="BH19" s="1070" t="s">
        <v>1656</v>
      </c>
      <c r="BJ19" s="1219" t="s">
        <v>1657</v>
      </c>
      <c r="BL19" s="1219" t="s">
        <v>1657</v>
      </c>
      <c r="BQ19" s="1283">
        <v>4190064</v>
      </c>
      <c r="BR19" s="1070" t="s">
        <v>1658</v>
      </c>
      <c r="BS19" s="1431"/>
      <c r="BT19" s="1283">
        <v>4189671</v>
      </c>
      <c r="BU19" s="1070" t="s">
        <v>1659</v>
      </c>
      <c r="BV19" s="1072"/>
      <c r="BW19" s="1697">
        <v>4189706</v>
      </c>
      <c r="BX19" s="1695" t="s">
        <v>1660</v>
      </c>
      <c r="BZ19" s="1283">
        <v>4189714</v>
      </c>
      <c r="CA19" s="1070" t="s">
        <v>1661</v>
      </c>
      <c r="CC19" s="1283">
        <v>4189708</v>
      </c>
      <c r="CD19" s="1070" t="s">
        <v>1662</v>
      </c>
    </row>
    <row customHeight="1" ht="21">
      <c r="A20" s="1076" t="s">
        <v>1663</v>
      </c>
      <c r="B20" s="1077">
        <v>2018</v>
      </c>
      <c r="E20" s="1076" t="s">
        <v>1415</v>
      </c>
      <c r="I20" s="1078" t="s">
        <v>1664</v>
      </c>
      <c r="N20" s="1160" t="s">
        <v>1665</v>
      </c>
      <c r="AW20" s="1122" t="s">
        <v>183</v>
      </c>
      <c r="AX20" s="1122" t="s">
        <v>183</v>
      </c>
      <c r="AZ20" s="1122" t="s">
        <v>1666</v>
      </c>
      <c r="BB20" s="1122" t="s">
        <v>1667</v>
      </c>
      <c r="BC20" s="1122" t="s">
        <v>1601</v>
      </c>
      <c r="BE20" s="1122">
        <v>2018</v>
      </c>
      <c r="BH20" s="1070" t="s">
        <v>1597</v>
      </c>
      <c r="BJ20" s="1070" t="s">
        <v>1524</v>
      </c>
      <c r="BL20" s="1070" t="s">
        <v>1524</v>
      </c>
      <c r="BQ20" s="1283">
        <v>4190065</v>
      </c>
      <c r="BR20" s="1070" t="s">
        <v>1668</v>
      </c>
      <c r="BS20" s="1431"/>
      <c r="BT20" s="1283">
        <v>4189672</v>
      </c>
      <c r="BU20" s="1070" t="s">
        <v>1669</v>
      </c>
      <c r="BV20" s="1072"/>
      <c r="BW20" s="1697">
        <v>4189705</v>
      </c>
      <c r="BX20" s="1695" t="s">
        <v>1670</v>
      </c>
      <c r="BZ20" s="1283">
        <v>4189713</v>
      </c>
      <c r="CA20" s="1070" t="s">
        <v>1670</v>
      </c>
      <c r="CC20" s="1283">
        <v>4189709</v>
      </c>
      <c r="CD20" s="1070" t="s">
        <v>1671</v>
      </c>
    </row>
    <row customHeight="1" ht="21">
      <c r="A21" s="1076" t="s">
        <v>1672</v>
      </c>
      <c r="B21" s="1077">
        <v>2019</v>
      </c>
      <c r="I21" s="1078" t="s">
        <v>1673</v>
      </c>
      <c r="N21" s="1160" t="s">
        <v>1674</v>
      </c>
      <c r="AW21" s="1122" t="s">
        <v>1664</v>
      </c>
      <c r="AX21" s="1122" t="s">
        <v>1664</v>
      </c>
      <c r="AZ21" s="1122" t="s">
        <v>1675</v>
      </c>
      <c r="BB21" s="1122" t="s">
        <v>1676</v>
      </c>
      <c r="BC21" s="1122" t="s">
        <v>1484</v>
      </c>
      <c r="BE21" s="1122">
        <v>2019</v>
      </c>
      <c r="BH21" s="1070" t="s">
        <v>1604</v>
      </c>
      <c r="BJ21" s="1070" t="s">
        <v>1540</v>
      </c>
      <c r="BL21" s="1070" t="s">
        <v>1540</v>
      </c>
      <c r="BQ21" s="1283">
        <v>4190066</v>
      </c>
      <c r="BR21" s="1070" t="s">
        <v>1677</v>
      </c>
      <c r="BS21" s="1431"/>
      <c r="BT21" s="1283">
        <v>4189673</v>
      </c>
      <c r="BU21" s="1070" t="s">
        <v>1678</v>
      </c>
      <c r="BV21" s="1072"/>
      <c r="BW21" s="1697">
        <v>4189707</v>
      </c>
      <c r="BX21" s="1695" t="s">
        <v>1679</v>
      </c>
      <c r="BZ21" s="1283">
        <v>4189712</v>
      </c>
      <c r="CA21" s="1070" t="s">
        <v>1680</v>
      </c>
      <c r="CC21" s="1283">
        <v>4189710</v>
      </c>
      <c r="CD21" s="1070" t="s">
        <v>1681</v>
      </c>
    </row>
    <row customHeight="1" ht="21">
      <c r="A22" s="1076" t="s">
        <v>1682</v>
      </c>
      <c r="B22" s="1077">
        <v>2020</v>
      </c>
      <c r="N22" s="1160" t="s">
        <v>1683</v>
      </c>
      <c r="AW22" s="1122" t="s">
        <v>1673</v>
      </c>
      <c r="AX22" s="1122" t="s">
        <v>1673</v>
      </c>
      <c r="AZ22" s="1122" t="s">
        <v>1684</v>
      </c>
      <c r="BB22" s="1122" t="s">
        <v>1685</v>
      </c>
      <c r="BC22" s="1122" t="s">
        <v>1484</v>
      </c>
      <c r="BE22" s="1122">
        <v>2020</v>
      </c>
      <c r="BH22" s="1070" t="s">
        <v>1611</v>
      </c>
      <c r="BJ22" s="1070" t="s">
        <v>1556</v>
      </c>
      <c r="BL22" s="1070" t="s">
        <v>1556</v>
      </c>
      <c r="BQ22" s="1283">
        <v>4190067</v>
      </c>
      <c r="BR22" s="1070" t="s">
        <v>1686</v>
      </c>
      <c r="BS22" s="1431"/>
      <c r="BT22" s="1283">
        <v>4189674</v>
      </c>
      <c r="BU22" s="1070" t="s">
        <v>1687</v>
      </c>
      <c r="BV22" s="1072"/>
      <c r="BW22" s="1072"/>
      <c r="CC22" s="1283">
        <v>4189711</v>
      </c>
      <c r="CD22" s="1070" t="s">
        <v>446</v>
      </c>
    </row>
    <row customHeight="1" ht="21">
      <c r="A23" s="1076" t="s">
        <v>1688</v>
      </c>
      <c r="B23" s="1077">
        <v>2021</v>
      </c>
      <c r="AW23" s="1122" t="s">
        <v>1689</v>
      </c>
      <c r="AX23" s="1122" t="s">
        <v>1689</v>
      </c>
      <c r="AZ23" s="1122" t="s">
        <v>1690</v>
      </c>
      <c r="BB23" s="1122" t="s">
        <v>1691</v>
      </c>
      <c r="BC23" s="1122" t="s">
        <v>1393</v>
      </c>
      <c r="BE23" s="1122">
        <v>2021</v>
      </c>
      <c r="BH23" s="1070" t="s">
        <v>1619</v>
      </c>
      <c r="BJ23" s="1070" t="s">
        <v>1572</v>
      </c>
      <c r="BL23" s="1070" t="s">
        <v>1572</v>
      </c>
      <c r="BQ23" s="1283">
        <v>4190068</v>
      </c>
      <c r="BR23" s="1070" t="s">
        <v>1692</v>
      </c>
      <c r="BS23" s="1431"/>
      <c r="BT23" s="1283">
        <v>4189675</v>
      </c>
      <c r="BU23" s="1070" t="s">
        <v>1693</v>
      </c>
      <c r="BV23" s="1072"/>
      <c r="BW23" s="1072"/>
      <c r="CC23" s="1283">
        <v>5110778</v>
      </c>
      <c r="CD23" s="1070" t="s">
        <v>1694</v>
      </c>
    </row>
    <row customHeight="1" ht="21">
      <c r="A24" s="1076" t="s">
        <v>1695</v>
      </c>
      <c r="B24" s="1077">
        <v>2022</v>
      </c>
      <c r="AW24" s="1122" t="s">
        <v>1696</v>
      </c>
      <c r="AX24" s="1122" t="s">
        <v>1696</v>
      </c>
      <c r="AZ24" s="1122" t="s">
        <v>1697</v>
      </c>
      <c r="BB24" s="1122" t="s">
        <v>1698</v>
      </c>
      <c r="BC24" s="1122" t="s">
        <v>1699</v>
      </c>
      <c r="BE24" s="1122">
        <v>2022</v>
      </c>
      <c r="BH24" s="1070" t="s">
        <v>1627</v>
      </c>
      <c r="BJ24" s="1070" t="s">
        <v>1586</v>
      </c>
      <c r="BL24" s="1070" t="s">
        <v>1586</v>
      </c>
      <c r="BQ24" s="1283">
        <v>4190069</v>
      </c>
      <c r="BR24" s="1070" t="s">
        <v>1700</v>
      </c>
      <c r="BS24" s="1431"/>
      <c r="BT24" s="1283">
        <v>4189676</v>
      </c>
      <c r="BU24" s="1070" t="s">
        <v>1701</v>
      </c>
      <c r="BV24" s="1072"/>
      <c r="BW24" s="1072"/>
      <c r="CC24" s="1283">
        <v>25575374</v>
      </c>
      <c r="CD24" s="1070" t="s">
        <v>1702</v>
      </c>
    </row>
    <row customHeight="1" ht="11.25">
      <c r="A25" s="1076" t="s">
        <v>1703</v>
      </c>
      <c r="B25" s="1077">
        <v>2023</v>
      </c>
      <c r="AW25" s="1122" t="s">
        <v>1704</v>
      </c>
      <c r="AX25" s="1122" t="s">
        <v>1704</v>
      </c>
      <c r="AZ25" s="1122" t="s">
        <v>1705</v>
      </c>
      <c r="BB25" s="1122" t="s">
        <v>1706</v>
      </c>
      <c r="BC25" s="1122" t="s">
        <v>1699</v>
      </c>
      <c r="BE25" s="1122">
        <v>2023</v>
      </c>
      <c r="BH25" s="1070" t="s">
        <v>1633</v>
      </c>
      <c r="BJ25" s="1070" t="s">
        <v>1656</v>
      </c>
      <c r="BL25" s="1070" t="s">
        <v>1656</v>
      </c>
      <c r="BQ25" s="1283">
        <v>4190070</v>
      </c>
      <c r="BR25" s="1070" t="s">
        <v>1707</v>
      </c>
      <c r="BS25" s="1431"/>
      <c r="BT25" s="1283">
        <v>4189677</v>
      </c>
      <c r="BU25" s="1070" t="s">
        <v>1708</v>
      </c>
      <c r="BV25" s="1072"/>
      <c r="BW25" s="1072"/>
    </row>
    <row customHeight="1" ht="11.25">
      <c r="A26" s="1076" t="s">
        <v>1709</v>
      </c>
      <c r="B26" s="1077">
        <v>2024</v>
      </c>
      <c r="J26" s="1733" t="s">
        <v>1710</v>
      </c>
      <c r="AX26" s="1122" t="s">
        <v>1711</v>
      </c>
      <c r="AZ26" s="1122" t="s">
        <v>1579</v>
      </c>
      <c r="BB26" s="1122" t="s">
        <v>1712</v>
      </c>
      <c r="BC26" s="1122" t="s">
        <v>1699</v>
      </c>
      <c r="BE26" s="1122">
        <v>2024</v>
      </c>
      <c r="BH26" s="1070" t="s">
        <v>1643</v>
      </c>
      <c r="BJ26" s="1070" t="s">
        <v>1597</v>
      </c>
      <c r="BL26" s="1070" t="s">
        <v>1597</v>
      </c>
      <c r="BQ26" s="1283">
        <v>4190071</v>
      </c>
      <c r="BR26" s="1070" t="s">
        <v>1713</v>
      </c>
      <c r="BS26" s="1431"/>
      <c r="BV26" s="1072"/>
      <c r="BW26" s="1072"/>
    </row>
    <row customHeight="1" ht="11.25">
      <c r="A27" s="1076" t="s">
        <v>1714</v>
      </c>
      <c r="B27" s="1077">
        <v>2025</v>
      </c>
      <c r="J27" s="178" t="s">
        <v>107</v>
      </c>
      <c r="AX27" s="1122" t="s">
        <v>1715</v>
      </c>
      <c r="BB27" s="1122" t="s">
        <v>1716</v>
      </c>
      <c r="BC27" s="1122" t="s">
        <v>1699</v>
      </c>
      <c r="BE27" s="1122">
        <v>2025</v>
      </c>
      <c r="BH27" s="1072" t="s">
        <v>28</v>
      </c>
      <c r="BJ27" s="1070" t="s">
        <v>1604</v>
      </c>
      <c r="BL27" s="1070" t="s">
        <v>1604</v>
      </c>
      <c r="BN27" s="1072" t="s">
        <v>28</v>
      </c>
      <c r="BQ27" s="1283">
        <v>4190072</v>
      </c>
      <c r="BR27" s="1070" t="s">
        <v>1717</v>
      </c>
      <c r="BS27" s="1431"/>
      <c r="BV27" s="1072"/>
      <c r="BW27" s="1072"/>
    </row>
    <row customHeight="1" ht="11.25">
      <c r="A28" s="1076" t="s">
        <v>1718</v>
      </c>
      <c r="D28" s="1103"/>
      <c r="E28" s="1104"/>
      <c r="F28" s="1104"/>
      <c r="H28" s="1105" t="s">
        <v>1719</v>
      </c>
      <c r="AX28" s="1122" t="s">
        <v>1720</v>
      </c>
      <c r="AZ28" s="1069" t="s">
        <v>1721</v>
      </c>
      <c r="BB28" s="1122" t="s">
        <v>1722</v>
      </c>
      <c r="BC28" s="1122" t="s">
        <v>1723</v>
      </c>
      <c r="BE28" s="1122">
        <v>2026</v>
      </c>
      <c r="BH28" s="1072" t="s">
        <v>28</v>
      </c>
      <c r="BJ28" s="1070" t="s">
        <v>1611</v>
      </c>
      <c r="BL28" s="1070" t="s">
        <v>1611</v>
      </c>
      <c r="BN28" s="1072" t="s">
        <v>28</v>
      </c>
      <c r="BQ28" s="1283">
        <v>4190073</v>
      </c>
      <c r="BR28" s="1070" t="s">
        <v>1724</v>
      </c>
      <c r="BS28" s="1431"/>
      <c r="BV28" s="1072"/>
      <c r="BW28" s="1072"/>
    </row>
    <row customHeight="1" ht="11.25">
      <c r="A29" s="1076" t="s">
        <v>1725</v>
      </c>
      <c r="D29" s="1106" t="s">
        <v>1726</v>
      </c>
      <c r="E29" s="1107" t="str">
        <f>IF(TEMPLATE_GROUP="","",INDEX(StartDateList,MATCH(TEMPLATE_GROUP,CodeTemplateList,0),1))</f>
        <v>01.01.2024</v>
      </c>
      <c r="F29" s="1107" t="str">
        <f>IF(TEMPLATE_GROUP="","",INDEX(EndDateList,MATCH(TEMPLATE_GROUP,CodeTemplateList,0),1))</f>
        <v>31.12.2028</v>
      </c>
      <c r="H29" s="1108" t="s">
        <v>1727</v>
      </c>
      <c r="AX29" s="1122" t="s">
        <v>1728</v>
      </c>
      <c r="AZ29" s="1122" t="s">
        <v>1378</v>
      </c>
      <c r="BB29" s="1122" t="s">
        <v>1579</v>
      </c>
      <c r="BC29" s="1093"/>
      <c r="BE29" s="1122">
        <v>2027</v>
      </c>
      <c r="BJ29" s="1070" t="s">
        <v>1619</v>
      </c>
      <c r="BL29" s="1070" t="s">
        <v>1619</v>
      </c>
    </row>
    <row customHeight="1" ht="11.25">
      <c r="A30" s="1076" t="s">
        <v>1729</v>
      </c>
      <c r="D30" s="1109"/>
      <c r="E30" s="1110"/>
      <c r="F30" s="1110"/>
      <c r="AX30" s="1122" t="s">
        <v>1730</v>
      </c>
      <c r="AZ30" s="1122" t="s">
        <v>1404</v>
      </c>
      <c r="BE30" s="1122">
        <v>2028</v>
      </c>
      <c r="BJ30" s="1070" t="s">
        <v>1731</v>
      </c>
      <c r="BL30" s="1070" t="s">
        <v>1731</v>
      </c>
    </row>
    <row customHeight="1" ht="12.75">
      <c r="A31" s="1076" t="s">
        <v>1732</v>
      </c>
      <c r="D31" s="1103"/>
      <c r="E31" s="1104"/>
      <c r="F31" s="1104"/>
      <c r="H31" s="1111"/>
      <c r="AX31" s="1122" t="s">
        <v>1733</v>
      </c>
      <c r="AZ31" s="1122" t="s">
        <v>1734</v>
      </c>
      <c r="BE31" s="1122">
        <v>2029</v>
      </c>
      <c r="BJ31" s="1070" t="s">
        <v>1735</v>
      </c>
      <c r="BL31" s="1070" t="s">
        <v>1735</v>
      </c>
    </row>
    <row customHeight="1" ht="11.25">
      <c r="A32" s="1076" t="s">
        <v>1736</v>
      </c>
      <c r="D32" s="1106" t="s">
        <v>1737</v>
      </c>
      <c r="E32" s="1107" t="str">
        <f>IF(TEMPLATE_GROUP="","",INDEX(StartDateList,MATCH(TEMPLATE_GROUP,CodeTemplateList,0),1))</f>
        <v>01.01.2024</v>
      </c>
      <c r="F32" s="1107" t="str">
        <f>IF(TEMPLATE_GROUP="","",INDEX(EndDateList,MATCH(TEMPLATE_GROUP,CodeTemplateList,0),1))</f>
        <v>31.12.2028</v>
      </c>
      <c r="H32" s="1112" t="s">
        <v>1738</v>
      </c>
      <c r="O32" s="1076" t="s">
        <v>600</v>
      </c>
      <c r="AX32" s="1122" t="s">
        <v>1739</v>
      </c>
      <c r="AZ32" s="1122" t="s">
        <v>1472</v>
      </c>
      <c r="BE32" s="1122">
        <v>2030</v>
      </c>
      <c r="BJ32" s="1070" t="s">
        <v>1627</v>
      </c>
      <c r="BL32" s="1070" t="s">
        <v>1627</v>
      </c>
    </row>
    <row customHeight="1" ht="11.25">
      <c r="A33" s="1076" t="s">
        <v>1740</v>
      </c>
      <c r="O33" s="1076" t="s">
        <v>1402</v>
      </c>
      <c r="AX33" s="1122" t="s">
        <v>1741</v>
      </c>
      <c r="AZ33" s="1122" t="s">
        <v>599</v>
      </c>
      <c r="BE33" s="1122">
        <v>2031</v>
      </c>
      <c r="BJ33" s="1070" t="s">
        <v>1633</v>
      </c>
      <c r="BL33" s="1070" t="s">
        <v>1633</v>
      </c>
    </row>
    <row customHeight="1" ht="11.25">
      <c r="A34" s="1076" t="s">
        <v>1742</v>
      </c>
      <c r="O34" s="1076" t="s">
        <v>1437</v>
      </c>
      <c r="AX34" s="1122" t="s">
        <v>1743</v>
      </c>
      <c r="BE34" s="1122">
        <v>2032</v>
      </c>
      <c r="BJ34" s="1070" t="s">
        <v>1643</v>
      </c>
      <c r="BL34" s="1070" t="s">
        <v>1643</v>
      </c>
    </row>
    <row customHeight="1" ht="11.25">
      <c r="A35" s="1076" t="s">
        <v>1744</v>
      </c>
      <c r="O35" s="1076" t="s">
        <v>1470</v>
      </c>
      <c r="AX35" s="1122" t="s">
        <v>1745</v>
      </c>
      <c r="AZ35" s="1069" t="s">
        <v>1746</v>
      </c>
      <c r="BE35" s="1122">
        <v>2033</v>
      </c>
      <c r="BL35" s="1070" t="s">
        <v>1747</v>
      </c>
    </row>
    <row customHeight="1" ht="11.25">
      <c r="A36" s="1872" t="s">
        <v>1748</v>
      </c>
      <c r="D36" s="1113" t="s">
        <v>1749</v>
      </c>
      <c r="E36" s="1114" t="s">
        <v>959</v>
      </c>
      <c r="F36" s="1115" t="str">
        <f>INDEX(E37:E41,MATCH(TEMPLATE_SPHERE,F37:F41,0))</f>
        <v>теплоснабжения</v>
      </c>
      <c r="G36" s="1115" t="str">
        <f>INDEX(G37:G41,MATCH(TEMPLATE_SPHERE,F37:F41,0))</f>
        <v>теплоснабжение</v>
      </c>
      <c r="O36" s="1076" t="s">
        <v>1495</v>
      </c>
      <c r="AX36" s="1122" t="s">
        <v>1750</v>
      </c>
      <c r="AZ36" s="1122" t="s">
        <v>599</v>
      </c>
      <c r="BE36" s="1122">
        <v>2034</v>
      </c>
      <c r="BL36" s="1070" t="s">
        <v>1751</v>
      </c>
    </row>
    <row customHeight="1" ht="11.25">
      <c r="A37" s="1076" t="s">
        <v>1752</v>
      </c>
      <c r="E37" s="409" t="s">
        <v>1753</v>
      </c>
      <c r="F37" s="1116" t="s">
        <v>959</v>
      </c>
      <c r="G37" s="409" t="s">
        <v>1754</v>
      </c>
      <c r="O37" s="1076" t="s">
        <v>1514</v>
      </c>
      <c r="AX37" s="1122" t="s">
        <v>109</v>
      </c>
      <c r="AZ37" s="1122" t="s">
        <v>1403</v>
      </c>
      <c r="BE37" s="1122">
        <v>2035</v>
      </c>
    </row>
    <row customHeight="1" ht="11.25">
      <c r="A38" s="1076" t="s">
        <v>1755</v>
      </c>
      <c r="E38" s="409" t="s">
        <v>1756</v>
      </c>
      <c r="F38" s="1117" t="s">
        <v>1005</v>
      </c>
      <c r="G38" s="409" t="s">
        <v>1757</v>
      </c>
      <c r="O38" s="1076" t="s">
        <v>1531</v>
      </c>
      <c r="AX38" s="1122" t="s">
        <v>1758</v>
      </c>
      <c r="AZ38" s="1122" t="s">
        <v>1438</v>
      </c>
      <c r="BE38" s="1122">
        <v>2036</v>
      </c>
      <c r="BH38" s="1069" t="s">
        <v>1759</v>
      </c>
      <c r="BJ38" s="1069" t="s">
        <v>1760</v>
      </c>
      <c r="BL38" s="1069" t="s">
        <v>1761</v>
      </c>
      <c r="BN38" s="1069" t="s">
        <v>1762</v>
      </c>
    </row>
    <row customHeight="1" ht="11.25">
      <c r="A39" s="1076" t="s">
        <v>1763</v>
      </c>
      <c r="E39" s="409" t="s">
        <v>1764</v>
      </c>
      <c r="F39" s="1117" t="s">
        <v>1058</v>
      </c>
      <c r="G39" s="409" t="s">
        <v>1765</v>
      </c>
      <c r="O39" s="1076" t="s">
        <v>1547</v>
      </c>
      <c r="AX39" s="1122" t="s">
        <v>1766</v>
      </c>
      <c r="AZ39" s="1122" t="s">
        <v>1471</v>
      </c>
      <c r="BE39" s="1122">
        <v>2037</v>
      </c>
      <c r="BH39" s="1070" t="s">
        <v>1767</v>
      </c>
      <c r="BJ39" s="1219" t="s">
        <v>1767</v>
      </c>
      <c r="BL39" s="1219" t="s">
        <v>1767</v>
      </c>
      <c r="BN39" s="1070" t="s">
        <v>1768</v>
      </c>
    </row>
    <row customHeight="1" ht="11.25">
      <c r="A40" s="1076" t="s">
        <v>1769</v>
      </c>
      <c r="E40" s="409" t="s">
        <v>1770</v>
      </c>
      <c r="F40" s="1117" t="s">
        <v>1045</v>
      </c>
      <c r="G40" s="409" t="s">
        <v>1771</v>
      </c>
      <c r="O40" s="1076" t="s">
        <v>1563</v>
      </c>
      <c r="AX40" s="1122" t="s">
        <v>1772</v>
      </c>
      <c r="BE40" s="1122">
        <v>2038</v>
      </c>
      <c r="BH40" s="1070" t="s">
        <v>1773</v>
      </c>
      <c r="BJ40" s="1219" t="s">
        <v>1178</v>
      </c>
      <c r="BL40" s="1219" t="s">
        <v>1178</v>
      </c>
      <c r="BN40" s="1070" t="s">
        <v>1212</v>
      </c>
    </row>
    <row customHeight="1" ht="11.25">
      <c r="A41" s="1076" t="s">
        <v>1774</v>
      </c>
      <c r="E41" s="409" t="s">
        <v>1775</v>
      </c>
      <c r="F41" s="1117" t="s">
        <v>1776</v>
      </c>
      <c r="G41" s="409" t="s">
        <v>1775</v>
      </c>
      <c r="O41" s="1076" t="s">
        <v>1579</v>
      </c>
      <c r="AX41" s="1122" t="s">
        <v>1777</v>
      </c>
      <c r="AZ41" s="1069" t="s">
        <v>1778</v>
      </c>
      <c r="BE41" s="1122">
        <v>2039</v>
      </c>
      <c r="BH41" s="1070" t="s">
        <v>1779</v>
      </c>
      <c r="BJ41" s="1219" t="s">
        <v>1174</v>
      </c>
      <c r="BL41" s="1219" t="s">
        <v>1174</v>
      </c>
      <c r="BN41" s="1070" t="s">
        <v>1199</v>
      </c>
    </row>
    <row customHeight="1" ht="11.25">
      <c r="A42" s="1076" t="s">
        <v>1780</v>
      </c>
      <c r="AX42" s="1122" t="s">
        <v>1781</v>
      </c>
      <c r="AZ42" s="1122" t="s">
        <v>600</v>
      </c>
      <c r="BE42" s="1122">
        <v>2040</v>
      </c>
      <c r="BH42" s="1070" t="s">
        <v>1196</v>
      </c>
      <c r="BJ42" s="1219" t="s">
        <v>1176</v>
      </c>
      <c r="BL42" s="1219" t="s">
        <v>1176</v>
      </c>
      <c r="BN42" s="1070" t="s">
        <v>1782</v>
      </c>
    </row>
    <row customHeight="1" ht="11.25">
      <c r="A43" s="1076" t="s">
        <v>1783</v>
      </c>
      <c r="AX43" s="1122" t="s">
        <v>1784</v>
      </c>
      <c r="AZ43" s="1122" t="s">
        <v>1402</v>
      </c>
      <c r="BE43" s="1122">
        <v>2041</v>
      </c>
      <c r="BH43" s="1070" t="s">
        <v>1785</v>
      </c>
      <c r="BJ43" s="1219" t="s">
        <v>1779</v>
      </c>
      <c r="BL43" s="1219" t="s">
        <v>1779</v>
      </c>
      <c r="BN43" s="1070" t="s">
        <v>1786</v>
      </c>
    </row>
    <row customHeight="1" ht="11.25">
      <c r="A44" s="1076" t="s">
        <v>1787</v>
      </c>
      <c r="G44" s="1096">
        <f>YEAR(TODAY())</f>
        <v>2026</v>
      </c>
      <c r="I44" s="801" t="s">
        <v>1788</v>
      </c>
      <c r="J44" s="1091" t="s">
        <v>1789</v>
      </c>
      <c r="K44" s="1091" t="s">
        <v>1790</v>
      </c>
      <c r="AX44" s="1122" t="s">
        <v>1791</v>
      </c>
      <c r="AZ44" s="1122" t="s">
        <v>1437</v>
      </c>
      <c r="BE44" s="1122">
        <v>2042</v>
      </c>
      <c r="BH44" s="1070" t="s">
        <v>1792</v>
      </c>
      <c r="BJ44" s="1219" t="s">
        <v>1196</v>
      </c>
      <c r="BL44" s="1219" t="s">
        <v>1196</v>
      </c>
      <c r="BN44" s="1070" t="s">
        <v>1793</v>
      </c>
    </row>
    <row customHeight="1" ht="11.25">
      <c r="A45" s="1076" t="s">
        <v>1794</v>
      </c>
      <c r="D45" s="1113" t="s">
        <v>1795</v>
      </c>
      <c r="E45" s="1114" t="s">
        <v>1796</v>
      </c>
      <c r="F45" s="799" t="s">
        <v>1797</v>
      </c>
      <c r="G45" s="798" t="s">
        <v>1798</v>
      </c>
      <c r="H45" s="801" t="s">
        <v>1799</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1800</v>
      </c>
      <c r="AZ45" s="1122" t="s">
        <v>1470</v>
      </c>
      <c r="BE45" s="1122">
        <v>2043</v>
      </c>
      <c r="BH45" s="1070" t="s">
        <v>1801</v>
      </c>
      <c r="BJ45" s="1219" t="s">
        <v>1190</v>
      </c>
      <c r="BL45" s="1219" t="s">
        <v>1190</v>
      </c>
      <c r="BN45" s="1070" t="s">
        <v>1802</v>
      </c>
    </row>
    <row customHeight="1" ht="11.25">
      <c r="A46" s="1076" t="s">
        <v>1803</v>
      </c>
      <c r="E46" s="409" t="s">
        <v>26</v>
      </c>
      <c r="F46" s="1116" t="s">
        <v>1804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1805</v>
      </c>
      <c r="AZ46" s="1122" t="s">
        <v>1495</v>
      </c>
      <c r="BE46" s="1122">
        <v>2044</v>
      </c>
      <c r="BH46" s="1070" t="s">
        <v>1199</v>
      </c>
      <c r="BJ46" s="1219" t="s">
        <v>1180</v>
      </c>
      <c r="BL46" s="1219" t="s">
        <v>1180</v>
      </c>
      <c r="BN46" s="1070" t="s">
        <v>1806</v>
      </c>
    </row>
    <row customHeight="1" ht="11.25">
      <c r="A47" s="1076" t="s">
        <v>1807</v>
      </c>
      <c r="E47" s="409" t="s">
        <v>33</v>
      </c>
      <c r="F47" s="1117" t="s">
        <v>1808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1809</v>
      </c>
      <c r="AZ47" s="1122" t="s">
        <v>1514</v>
      </c>
      <c r="BE47" s="1122">
        <v>2045</v>
      </c>
      <c r="BH47" s="1070" t="s">
        <v>1782</v>
      </c>
      <c r="BJ47" s="1219" t="s">
        <v>1182</v>
      </c>
      <c r="BL47" s="1219" t="s">
        <v>1182</v>
      </c>
      <c r="BN47" s="1070" t="s">
        <v>1810</v>
      </c>
    </row>
    <row customHeight="1" ht="11.25">
      <c r="A48" s="1076" t="s">
        <v>1811</v>
      </c>
      <c r="E48" s="409" t="s">
        <v>1812</v>
      </c>
      <c r="F48" s="1117" t="s">
        <v>1813</v>
      </c>
      <c r="G48" s="1118" t="str">
        <f>_xlfn.IFERROR(IF(f_year="","01.01."&amp;CURRENT_YEAR,"01.01."&amp;f_year),"01.01."&amp;CURRENT_YEAR)</f>
        <v>01.01.2026</v>
      </c>
      <c r="H48" s="1118" t="str">
        <f>_xlfn.IFERROR(IF(f_year="","31.12."&amp;CURRENT_YEAR,"31.12."&amp;f_year),"31.12."&amp;CURRENT_YEAR)</f>
        <v>31.12.2026</v>
      </c>
      <c r="I48" s="1744">
        <f>IF(f_year="",TRUE,FALSE)</f>
        <v>1</v>
      </c>
      <c r="J48" s="1747" t="s">
        <v>1814</v>
      </c>
      <c r="K48" s="1748"/>
      <c r="AX48" s="1122" t="s">
        <v>1815</v>
      </c>
      <c r="AZ48" s="1122" t="s">
        <v>1531</v>
      </c>
      <c r="BE48" s="1122">
        <v>2046</v>
      </c>
      <c r="BH48" s="1070" t="s">
        <v>1786</v>
      </c>
      <c r="BJ48" s="1219" t="s">
        <v>1184</v>
      </c>
      <c r="BL48" s="1219" t="s">
        <v>1184</v>
      </c>
      <c r="BN48" s="1070" t="s">
        <v>1816</v>
      </c>
    </row>
    <row customHeight="1" ht="11.25">
      <c r="A49" s="1076" t="s">
        <v>1817</v>
      </c>
      <c r="E49" s="409" t="s">
        <v>1818</v>
      </c>
      <c r="F49" s="1117" t="s">
        <v>1819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1820</v>
      </c>
      <c r="AZ49" s="1122" t="s">
        <v>1547</v>
      </c>
      <c r="BE49" s="1122">
        <v>2047</v>
      </c>
      <c r="BH49" s="1070" t="s">
        <v>1200</v>
      </c>
      <c r="BJ49" s="1219" t="s">
        <v>1186</v>
      </c>
      <c r="BL49" s="1219" t="s">
        <v>1186</v>
      </c>
    </row>
    <row customHeight="1" ht="11.25">
      <c r="A50" s="1076" t="s">
        <v>1821</v>
      </c>
      <c r="E50" s="409" t="s">
        <v>1822</v>
      </c>
      <c r="F50" s="1117" t="s">
        <v>1170</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1823</v>
      </c>
      <c r="AZ50" s="1122" t="s">
        <v>1563</v>
      </c>
      <c r="BE50" s="1122">
        <v>2048</v>
      </c>
      <c r="BH50" s="1070" t="s">
        <v>1793</v>
      </c>
      <c r="BJ50" s="1219" t="s">
        <v>1188</v>
      </c>
      <c r="BL50" s="1219" t="s">
        <v>1188</v>
      </c>
    </row>
    <row customHeight="1" ht="11.25">
      <c r="A51" s="1076" t="s">
        <v>1824</v>
      </c>
      <c r="E51" s="409" t="s">
        <v>1825</v>
      </c>
      <c r="F51" s="1117" t="s">
        <v>1826</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1827</v>
      </c>
      <c r="AZ51" s="1122" t="s">
        <v>1579</v>
      </c>
      <c r="BE51" s="1122">
        <v>2049</v>
      </c>
      <c r="BH51" s="1070" t="s">
        <v>1802</v>
      </c>
      <c r="BJ51" s="1219" t="s">
        <v>1828</v>
      </c>
      <c r="BL51" s="1219" t="s">
        <v>1828</v>
      </c>
    </row>
    <row customHeight="1" ht="11.25">
      <c r="A52" s="1076" t="s">
        <v>1829</v>
      </c>
      <c r="E52" s="409" t="s">
        <v>1830</v>
      </c>
      <c r="F52" s="1117" t="s">
        <v>1796</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1831</v>
      </c>
      <c r="AZ52" s="1122" t="s">
        <v>599</v>
      </c>
      <c r="BE52" s="1122">
        <v>2050</v>
      </c>
      <c r="BH52" s="1070" t="s">
        <v>1806</v>
      </c>
      <c r="BJ52" s="1219" t="s">
        <v>1199</v>
      </c>
      <c r="BL52" s="1219" t="s">
        <v>1199</v>
      </c>
    </row>
    <row customHeight="1" ht="11.25">
      <c r="A53" s="1076" t="s">
        <v>1832</v>
      </c>
      <c r="E53" s="409" t="s">
        <v>1833</v>
      </c>
      <c r="F53" s="1117" t="s">
        <v>1833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1834</v>
      </c>
      <c r="K53" s="1748"/>
      <c r="AX53" s="1122" t="s">
        <v>1835</v>
      </c>
      <c r="BE53" s="1122">
        <v>2051</v>
      </c>
      <c r="BH53" s="1070" t="s">
        <v>1810</v>
      </c>
      <c r="BJ53" s="1219" t="s">
        <v>1782</v>
      </c>
      <c r="BL53" s="1219" t="s">
        <v>1782</v>
      </c>
    </row>
    <row customHeight="1" ht="11.25">
      <c r="A54" s="1076" t="s">
        <v>1836</v>
      </c>
      <c r="AX54" s="1122" t="s">
        <v>1837</v>
      </c>
      <c r="AZ54" s="1069" t="s">
        <v>1838</v>
      </c>
      <c r="BE54" s="1122">
        <v>2052</v>
      </c>
      <c r="BH54" s="1070" t="s">
        <v>1816</v>
      </c>
      <c r="BJ54" s="1219" t="s">
        <v>1786</v>
      </c>
      <c r="BL54" s="1219" t="s">
        <v>1786</v>
      </c>
    </row>
    <row customHeight="1" ht="11.25">
      <c r="A55" s="1076" t="s">
        <v>1839</v>
      </c>
      <c r="AX55" s="1122" t="s">
        <v>1840</v>
      </c>
      <c r="AZ55" s="1122" t="s">
        <v>1379</v>
      </c>
      <c r="BE55" s="1122">
        <v>2053</v>
      </c>
      <c r="BH55" s="1072" t="s">
        <v>28</v>
      </c>
      <c r="BJ55" s="1219" t="s">
        <v>1200</v>
      </c>
      <c r="BL55" s="1219" t="s">
        <v>1200</v>
      </c>
    </row>
    <row customHeight="1" ht="11.25">
      <c r="A56" s="1076" t="s">
        <v>1841</v>
      </c>
      <c r="D56" s="1120" t="s">
        <v>1842</v>
      </c>
      <c r="E56" s="1097" t="s">
        <v>1843</v>
      </c>
      <c r="F56" s="1076" t="s">
        <v>1844</v>
      </c>
      <c r="AX56" s="1122" t="s">
        <v>1845</v>
      </c>
      <c r="AZ56" s="1122" t="s">
        <v>1405</v>
      </c>
      <c r="BE56" s="1122">
        <v>2054</v>
      </c>
      <c r="BH56" s="1072" t="s">
        <v>28</v>
      </c>
      <c r="BJ56" s="1219" t="s">
        <v>1793</v>
      </c>
      <c r="BL56" s="1219" t="s">
        <v>1793</v>
      </c>
    </row>
    <row customHeight="1" ht="11.25">
      <c r="A57" s="1076" t="s">
        <v>1846</v>
      </c>
      <c r="D57" s="1120" t="s">
        <v>1847</v>
      </c>
      <c r="E57" s="1097" t="s">
        <v>120</v>
      </c>
      <c r="F57" s="1076" t="s">
        <v>1844</v>
      </c>
      <c r="AX57" s="1122" t="s">
        <v>1848</v>
      </c>
      <c r="AZ57" s="1122" t="s">
        <v>1440</v>
      </c>
      <c r="BE57" s="1122">
        <v>2055</v>
      </c>
      <c r="BJ57" s="1219" t="s">
        <v>1802</v>
      </c>
      <c r="BL57" s="1219" t="s">
        <v>1802</v>
      </c>
    </row>
    <row customHeight="1" ht="11.25">
      <c r="A58" s="1076" t="s">
        <v>1849</v>
      </c>
      <c r="D58" s="1120" t="s">
        <v>1850</v>
      </c>
      <c r="E58" s="1097" t="s">
        <v>120</v>
      </c>
      <c r="F58" s="1076" t="s">
        <v>1844</v>
      </c>
      <c r="AX58" s="1122" t="s">
        <v>1851</v>
      </c>
      <c r="BE58" s="1122">
        <v>2056</v>
      </c>
      <c r="BJ58" s="1219" t="s">
        <v>1806</v>
      </c>
      <c r="BL58" s="1219" t="s">
        <v>1806</v>
      </c>
    </row>
    <row customHeight="1" ht="11.25">
      <c r="A59" s="1076" t="s">
        <v>1852</v>
      </c>
      <c r="D59" s="1120" t="s">
        <v>213</v>
      </c>
      <c r="E59" s="1097" t="s">
        <v>1739</v>
      </c>
      <c r="F59" s="1076" t="s">
        <v>1853</v>
      </c>
      <c r="AX59" s="1122" t="s">
        <v>1854</v>
      </c>
      <c r="AZ59" s="1069" t="s">
        <v>1855</v>
      </c>
      <c r="BE59" s="1122">
        <v>2057</v>
      </c>
      <c r="BJ59" s="1219" t="s">
        <v>1810</v>
      </c>
      <c r="BL59" s="1219" t="s">
        <v>1810</v>
      </c>
    </row>
    <row customHeight="1" ht="11.25">
      <c r="A60" s="1076" t="s">
        <v>1856</v>
      </c>
      <c r="D60" s="1120" t="s">
        <v>1857</v>
      </c>
      <c r="E60" s="1097" t="s">
        <v>1739</v>
      </c>
      <c r="F60" s="1076" t="s">
        <v>1853</v>
      </c>
      <c r="AX60" s="1122" t="s">
        <v>1858</v>
      </c>
      <c r="AZ60" s="1122" t="s">
        <v>1380</v>
      </c>
      <c r="BE60" s="1122">
        <v>2058</v>
      </c>
      <c r="BJ60" s="1219" t="s">
        <v>1816</v>
      </c>
      <c r="BL60" s="1219" t="s">
        <v>1816</v>
      </c>
    </row>
    <row customHeight="1" ht="11.25">
      <c r="A61" s="1076" t="s">
        <v>1859</v>
      </c>
      <c r="D61" s="1120" t="s">
        <v>1860</v>
      </c>
      <c r="E61" s="1097" t="s">
        <v>1861</v>
      </c>
      <c r="F61" s="1076" t="s">
        <v>1853</v>
      </c>
      <c r="AX61" s="1122" t="s">
        <v>113</v>
      </c>
      <c r="AZ61" s="1122" t="s">
        <v>1406</v>
      </c>
      <c r="BE61" s="1122">
        <v>2059</v>
      </c>
      <c r="BL61" s="1219" t="s">
        <v>1192</v>
      </c>
    </row>
    <row customHeight="1" ht="11.25">
      <c r="A62" s="1076" t="s">
        <v>1862</v>
      </c>
      <c r="D62" s="1120" t="s">
        <v>212</v>
      </c>
      <c r="E62" s="1097">
        <v>48</v>
      </c>
      <c r="F62" s="1076" t="s">
        <v>1853</v>
      </c>
      <c r="AZ62" s="1122" t="s">
        <v>1441</v>
      </c>
      <c r="BE62" s="1122">
        <v>2060</v>
      </c>
      <c r="BL62" s="1219" t="s">
        <v>1194</v>
      </c>
    </row>
    <row customHeight="1" ht="11.25">
      <c r="A63" s="1076" t="s">
        <v>1863</v>
      </c>
      <c r="D63" s="1120" t="s">
        <v>1864</v>
      </c>
      <c r="E63" s="1097">
        <v>48</v>
      </c>
      <c r="F63" s="1076" t="s">
        <v>1853</v>
      </c>
      <c r="AZ63" s="1122" t="s">
        <v>1473</v>
      </c>
      <c r="BE63" s="1122">
        <v>2061</v>
      </c>
    </row>
    <row customHeight="1" ht="11.25">
      <c r="A64" s="1076" t="s">
        <v>1865</v>
      </c>
      <c r="D64" s="1120" t="s">
        <v>1866</v>
      </c>
      <c r="E64" s="1097">
        <v>48</v>
      </c>
      <c r="F64" s="1076" t="s">
        <v>1853</v>
      </c>
      <c r="AZ64" s="1122" t="s">
        <v>1496</v>
      </c>
      <c r="BE64" s="1122">
        <v>2062</v>
      </c>
    </row>
    <row customHeight="1" ht="11.25">
      <c r="A65" s="1076" t="s">
        <v>1867</v>
      </c>
      <c r="D65" s="1076"/>
      <c r="BE65" s="1122">
        <v>2063</v>
      </c>
    </row>
    <row customHeight="1" ht="11.25">
      <c r="A66" s="1076" t="s">
        <v>1868</v>
      </c>
      <c r="AZ66" s="1069" t="s">
        <v>1869</v>
      </c>
      <c r="BE66" s="1122">
        <v>2064</v>
      </c>
    </row>
    <row customHeight="1" ht="11.25">
      <c r="A67" s="1076" t="s">
        <v>1870</v>
      </c>
      <c r="AZ67" s="1122" t="s">
        <v>1381</v>
      </c>
      <c r="BE67" s="1122">
        <v>2065</v>
      </c>
    </row>
    <row customHeight="1" ht="11.25">
      <c r="A68" s="1076" t="s">
        <v>1871</v>
      </c>
      <c r="AZ68" s="1122" t="s">
        <v>1407</v>
      </c>
      <c r="BE68" s="1122">
        <v>2066</v>
      </c>
      <c r="BH68" s="1069" t="s">
        <v>1872</v>
      </c>
      <c r="BJ68" s="1069" t="s">
        <v>1873</v>
      </c>
      <c r="BL68" s="1069" t="s">
        <v>1874</v>
      </c>
      <c r="BN68" s="1069" t="s">
        <v>1875</v>
      </c>
    </row>
    <row customHeight="1" ht="11.25">
      <c r="A69" s="1076" t="s">
        <v>1876</v>
      </c>
      <c r="AZ69" s="1122" t="s">
        <v>1442</v>
      </c>
      <c r="BE69" s="1122">
        <v>2067</v>
      </c>
      <c r="BH69" s="1070" t="s">
        <v>1877</v>
      </c>
      <c r="BI69" s="1119" t="s">
        <v>194</v>
      </c>
      <c r="BJ69" s="1070" t="s">
        <v>1878</v>
      </c>
      <c r="BK69" s="1119" t="s">
        <v>194</v>
      </c>
      <c r="BL69" s="1070" t="s">
        <v>1879</v>
      </c>
      <c r="BM69" s="1072" t="s">
        <v>194</v>
      </c>
      <c r="BN69" s="1070" t="s">
        <v>1880</v>
      </c>
    </row>
    <row customHeight="1" ht="11.25">
      <c r="A70" s="1076" t="s">
        <v>16</v>
      </c>
      <c r="AZ70" s="1122" t="s">
        <v>1474</v>
      </c>
      <c r="BE70" s="1122">
        <v>2068</v>
      </c>
      <c r="BH70" s="1070" t="s">
        <v>1881</v>
      </c>
      <c r="BJ70" s="1070" t="s">
        <v>1882</v>
      </c>
      <c r="BL70" s="1070" t="s">
        <v>1883</v>
      </c>
      <c r="BN70" s="1070" t="s">
        <v>1884</v>
      </c>
    </row>
    <row customHeight="1" ht="11.25">
      <c r="A71" s="1076" t="s">
        <v>1885</v>
      </c>
      <c r="AZ71" s="1122" t="s">
        <v>1476</v>
      </c>
      <c r="BE71" s="1122">
        <v>2069</v>
      </c>
      <c r="BH71" s="1070" t="s">
        <v>1886</v>
      </c>
      <c r="BI71" s="1119" t="s">
        <v>94</v>
      </c>
      <c r="BJ71" s="1070" t="s">
        <v>1887</v>
      </c>
      <c r="BK71" s="1119" t="s">
        <v>94</v>
      </c>
      <c r="BL71" s="1070" t="s">
        <v>1888</v>
      </c>
      <c r="BM71" s="1072" t="s">
        <v>94</v>
      </c>
      <c r="BN71" s="1070" t="s">
        <v>1889</v>
      </c>
    </row>
    <row customHeight="1" ht="11.25">
      <c r="A72" s="1076" t="s">
        <v>1890</v>
      </c>
      <c r="AZ72" s="1122" t="s">
        <v>19</v>
      </c>
      <c r="BE72" s="1122">
        <v>2070</v>
      </c>
      <c r="BH72" s="1070" t="s">
        <v>1891</v>
      </c>
      <c r="BJ72" s="1070" t="s">
        <v>1891</v>
      </c>
      <c r="BL72" s="1070" t="s">
        <v>1891</v>
      </c>
      <c r="BN72" s="1070" t="s">
        <v>1892</v>
      </c>
    </row>
    <row customHeight="1" ht="11.25">
      <c r="A73" s="1076" t="s">
        <v>1893</v>
      </c>
      <c r="BH73" s="1070" t="s">
        <v>1894</v>
      </c>
      <c r="BI73" s="1119" t="s">
        <v>120</v>
      </c>
      <c r="BJ73" s="1070" t="s">
        <v>1895</v>
      </c>
      <c r="BK73" s="1119" t="s">
        <v>120</v>
      </c>
      <c r="BL73" s="1070" t="s">
        <v>1896</v>
      </c>
      <c r="BM73" s="1072" t="s">
        <v>120</v>
      </c>
      <c r="BN73" s="1070" t="s">
        <v>1897</v>
      </c>
    </row>
    <row customHeight="1" ht="11.25">
      <c r="A74" s="1076" t="s">
        <v>1898</v>
      </c>
      <c r="BH74" s="1070" t="s">
        <v>1899</v>
      </c>
      <c r="BJ74" s="1070" t="s">
        <v>1900</v>
      </c>
      <c r="BL74" s="1070" t="s">
        <v>1901</v>
      </c>
      <c r="BN74" s="1070" t="s">
        <v>1902</v>
      </c>
    </row>
    <row customHeight="1" ht="11.25">
      <c r="A75" s="1076" t="s">
        <v>1903</v>
      </c>
      <c r="AZ75" s="1069" t="s">
        <v>1904</v>
      </c>
      <c r="BH75" s="1070" t="s">
        <v>1905</v>
      </c>
      <c r="BJ75" s="1070" t="s">
        <v>1905</v>
      </c>
      <c r="BL75" s="1070" t="s">
        <v>1905</v>
      </c>
    </row>
    <row customHeight="1" ht="11.25">
      <c r="A76" s="1076" t="s">
        <v>1906</v>
      </c>
      <c r="AZ76" s="1122" t="s">
        <v>1390</v>
      </c>
      <c r="BH76" s="1070" t="s">
        <v>1907</v>
      </c>
      <c r="BJ76" s="1070" t="s">
        <v>1908</v>
      </c>
      <c r="BL76" s="1070" t="s">
        <v>1909</v>
      </c>
    </row>
    <row customHeight="1" ht="11.25">
      <c r="A77" s="1076" t="s">
        <v>1910</v>
      </c>
      <c r="AZ77" s="1122" t="s">
        <v>1417</v>
      </c>
    </row>
    <row customHeight="1" ht="11.25">
      <c r="A78" s="1076" t="s">
        <v>1911</v>
      </c>
      <c r="AZ78" s="1122" t="s">
        <v>1449</v>
      </c>
    </row>
    <row customHeight="1" ht="11.25">
      <c r="A79" s="1076" t="s">
        <v>1912</v>
      </c>
      <c r="AZ79" s="1122" t="s">
        <v>1480</v>
      </c>
      <c r="BH79" s="1069" t="s">
        <v>1913</v>
      </c>
      <c r="BJ79" s="1069" t="s">
        <v>1914</v>
      </c>
      <c r="BL79" s="1069" t="s">
        <v>1915</v>
      </c>
    </row>
    <row customHeight="1" ht="11.25">
      <c r="A80" s="1076" t="s">
        <v>1916</v>
      </c>
      <c r="AZ80" s="1122" t="s">
        <v>1501</v>
      </c>
      <c r="BH80" s="1070" t="s">
        <v>1917</v>
      </c>
      <c r="BJ80" s="1070" t="s">
        <v>1918</v>
      </c>
      <c r="BL80" s="1070" t="s">
        <v>1919</v>
      </c>
    </row>
    <row customHeight="1" ht="11.25">
      <c r="A81" s="1076" t="s">
        <v>1920</v>
      </c>
      <c r="AZ81" s="1122" t="s">
        <v>1518</v>
      </c>
      <c r="BH81" s="1070" t="s">
        <v>1921</v>
      </c>
      <c r="BJ81" s="1070" t="s">
        <v>1922</v>
      </c>
      <c r="BL81" s="1070" t="s">
        <v>1923</v>
      </c>
    </row>
    <row customHeight="1" ht="11.25">
      <c r="A82" s="1076" t="s">
        <v>1924</v>
      </c>
      <c r="AZ82" s="1122" t="s">
        <v>1533</v>
      </c>
      <c r="BH82" s="1070" t="s">
        <v>1925</v>
      </c>
      <c r="BJ82" s="1070" t="s">
        <v>1926</v>
      </c>
      <c r="BL82" s="1070" t="s">
        <v>1927</v>
      </c>
    </row>
    <row customHeight="1" ht="11.25">
      <c r="A83" s="1076" t="s">
        <v>1928</v>
      </c>
      <c r="BH83" s="1070" t="s">
        <v>1929</v>
      </c>
      <c r="BJ83" s="1070" t="s">
        <v>1930</v>
      </c>
      <c r="BL83" s="1070" t="s">
        <v>1931</v>
      </c>
    </row>
    <row customHeight="1" ht="11.25">
      <c r="A84" s="1076" t="s">
        <v>1932</v>
      </c>
      <c r="AZ84" s="1069" t="s">
        <v>1933</v>
      </c>
    </row>
    <row customHeight="1" ht="11.25">
      <c r="A85" s="1872" t="s">
        <v>1934</v>
      </c>
      <c r="AZ85" s="1122" t="s">
        <v>1935</v>
      </c>
    </row>
    <row customHeight="1" ht="11.25">
      <c r="A86" s="1076" t="s">
        <v>1936</v>
      </c>
      <c r="AZ86" s="1122" t="s">
        <v>1937</v>
      </c>
      <c r="BH86" s="1069" t="s">
        <v>1938</v>
      </c>
      <c r="BJ86" s="1069" t="s">
        <v>1939</v>
      </c>
      <c r="BL86" s="1069" t="s">
        <v>1940</v>
      </c>
    </row>
    <row customHeight="1" ht="11.25">
      <c r="A87" s="1076" t="s">
        <v>1941</v>
      </c>
      <c r="AZ87" s="1122" t="s">
        <v>1942</v>
      </c>
      <c r="BH87" s="1070" t="s">
        <v>1943</v>
      </c>
      <c r="BJ87" s="1070" t="s">
        <v>1944</v>
      </c>
      <c r="BL87" s="1070" t="s">
        <v>1945</v>
      </c>
    </row>
    <row customHeight="1" ht="11.25">
      <c r="A88" s="1076" t="s">
        <v>1946</v>
      </c>
      <c r="AZ88" s="1608"/>
      <c r="BH88" s="1070" t="s">
        <v>1947</v>
      </c>
      <c r="BJ88" s="1070" t="s">
        <v>1948</v>
      </c>
      <c r="BL88" s="1070" t="s">
        <v>1949</v>
      </c>
    </row>
    <row customHeight="1" ht="11.25">
      <c r="A89" s="1076" t="s">
        <v>1950</v>
      </c>
      <c r="AZ89" s="1069" t="s">
        <v>1951</v>
      </c>
    </row>
    <row customHeight="1" ht="11.25">
      <c r="A90" s="1076" t="s">
        <v>1952</v>
      </c>
      <c r="AZ90" s="1122" t="s">
        <v>1170</v>
      </c>
    </row>
    <row customHeight="1" ht="11.25">
      <c r="A91" s="1076" t="s">
        <v>1953</v>
      </c>
      <c r="AZ91" s="1122" t="s">
        <v>1206</v>
      </c>
      <c r="BH91" s="1069" t="s">
        <v>1954</v>
      </c>
      <c r="BJ91" s="1069" t="s">
        <v>1955</v>
      </c>
      <c r="BL91" s="1069" t="s">
        <v>1956</v>
      </c>
    </row>
    <row customHeight="1" ht="11.25">
      <c r="AZ92" s="1122" t="s">
        <v>1957</v>
      </c>
      <c r="BH92" s="1070" t="s">
        <v>1958</v>
      </c>
      <c r="BJ92" s="1070" t="s">
        <v>1959</v>
      </c>
      <c r="BL92" s="1070" t="s">
        <v>1960</v>
      </c>
    </row>
    <row customHeight="1" ht="11.25">
      <c r="AZ93" s="1122" t="s">
        <v>1961</v>
      </c>
      <c r="BH93" s="1070" t="s">
        <v>1962</v>
      </c>
      <c r="BJ93" s="1070" t="s">
        <v>1963</v>
      </c>
      <c r="BL93" s="1070" t="s">
        <v>1964</v>
      </c>
    </row>
    <row customHeight="1" ht="11.25">
      <c r="AZ94" s="1122" t="s">
        <v>1965</v>
      </c>
    </row>
    <row r="96" customHeight="1" ht="11.25">
      <c r="AZ96" s="1069" t="s">
        <v>1966</v>
      </c>
      <c r="BH96" s="1069" t="s">
        <v>1967</v>
      </c>
      <c r="BJ96" s="1069" t="s">
        <v>1968</v>
      </c>
      <c r="BL96" s="1069" t="s">
        <v>1969</v>
      </c>
      <c r="BN96" s="1069" t="s">
        <v>1970</v>
      </c>
    </row>
    <row customHeight="1" ht="11.25">
      <c r="AZ97" s="1903" t="s">
        <v>1971</v>
      </c>
      <c r="BA97" s="1904" t="s">
        <v>1972</v>
      </c>
      <c r="BH97" s="1070" t="s">
        <v>1973</v>
      </c>
      <c r="BJ97" s="1070" t="s">
        <v>1974</v>
      </c>
      <c r="BL97" s="1070" t="s">
        <v>1975</v>
      </c>
      <c r="BN97" s="1070" t="s">
        <v>1976</v>
      </c>
    </row>
    <row customHeight="1" ht="11.25">
      <c r="AZ98" s="1903" t="s">
        <v>1977</v>
      </c>
      <c r="BA98" s="1904" t="s">
        <v>1978</v>
      </c>
      <c r="BH98" s="1070" t="s">
        <v>1979</v>
      </c>
      <c r="BJ98" s="1070" t="s">
        <v>1980</v>
      </c>
      <c r="BL98" s="1070" t="s">
        <v>1981</v>
      </c>
      <c r="BN98" s="1070" t="s">
        <v>1982</v>
      </c>
    </row>
    <row customHeight="1" ht="22.5">
      <c r="AZ99" s="1903" t="s">
        <v>1983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1984</v>
      </c>
      <c r="BJ99" s="1070" t="s">
        <v>1985</v>
      </c>
      <c r="BL99" s="1070" t="s">
        <v>1986</v>
      </c>
      <c r="BN99" s="1070" t="s">
        <v>1987</v>
      </c>
    </row>
    <row customHeight="1" ht="22.5">
      <c r="AZ100" s="1903" t="s">
        <v>1988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1579</v>
      </c>
      <c r="BL100" s="1070" t="s">
        <v>1579</v>
      </c>
      <c r="BN100" s="1070" t="s">
        <v>1989</v>
      </c>
    </row>
    <row customHeight="1" ht="22.5">
      <c r="AZ101" s="1903" t="s">
        <v>1990</v>
      </c>
      <c r="BA101" s="1904" t="s">
        <v>1991</v>
      </c>
      <c r="BN101" s="1070" t="s">
        <v>1992</v>
      </c>
    </row>
    <row customHeight="1" ht="22.5">
      <c r="AZ102" s="1903" t="s">
        <v>1993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1994</v>
      </c>
    </row>
    <row customHeight="1" ht="11.25">
      <c r="AZ103" s="1903" t="s">
        <v>1995</v>
      </c>
      <c r="BA103" s="1904" t="s">
        <v>1996</v>
      </c>
      <c r="BN103" s="1070" t="s">
        <v>1997</v>
      </c>
    </row>
    <row customHeight="1" ht="11.25">
      <c r="BN104" s="1070" t="s">
        <v>1998</v>
      </c>
    </row>
    <row customHeight="1" ht="11.25">
      <c r="AZ105" s="1694" t="s">
        <v>1999</v>
      </c>
    </row>
    <row customHeight="1" ht="11.25">
      <c r="AZ106" s="1122" t="s">
        <v>2000</v>
      </c>
    </row>
    <row customHeight="1" ht="11.25">
      <c r="AZ107" s="1122" t="s">
        <v>2001</v>
      </c>
      <c r="BH107" s="1069" t="s">
        <v>2002</v>
      </c>
      <c r="BJ107" s="1069" t="s">
        <v>2003</v>
      </c>
      <c r="BL107" s="1069" t="s">
        <v>2004</v>
      </c>
      <c r="BN107" s="1069" t="s">
        <v>2005</v>
      </c>
    </row>
    <row customHeight="1" ht="11.25">
      <c r="AZ108" s="1122" t="s">
        <v>723</v>
      </c>
      <c r="BH108" s="1070" t="s">
        <v>2006</v>
      </c>
      <c r="BJ108" s="1070" t="s">
        <v>2007</v>
      </c>
      <c r="BL108" s="1070" t="s">
        <v>1661</v>
      </c>
      <c r="BN108" s="1070" t="s">
        <v>2008</v>
      </c>
    </row>
    <row customHeight="1" ht="11.25">
      <c r="BH109" s="1070" t="s">
        <v>2009</v>
      </c>
    </row>
    <row customHeight="1" ht="11.25">
      <c r="AZ110" s="1694" t="s">
        <v>2010</v>
      </c>
      <c r="BH110" s="1070" t="s">
        <v>2009</v>
      </c>
    </row>
    <row customHeight="1" ht="11.25">
      <c r="AZ111" s="1903" t="s">
        <v>1971</v>
      </c>
      <c r="BA111" s="1904" t="s">
        <v>1972</v>
      </c>
    </row>
    <row customHeight="1" ht="11.25">
      <c r="AZ112" s="1903" t="s">
        <v>1977</v>
      </c>
      <c r="BA112" s="1904" t="s">
        <v>1978</v>
      </c>
    </row>
    <row customHeight="1" ht="22.5">
      <c r="AZ113" s="1903" t="s">
        <v>1983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1988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2011</v>
      </c>
    </row>
    <row customHeight="1" ht="22.5">
      <c r="AZ115" s="1903" t="s">
        <v>1993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599</v>
      </c>
    </row>
    <row customHeight="1" ht="11.25">
      <c r="AZ116" s="1903" t="s">
        <v>1995</v>
      </c>
      <c r="BA116" s="1904" t="s">
        <v>1996</v>
      </c>
      <c r="BH116" s="1070" t="s">
        <v>1403</v>
      </c>
    </row>
    <row customHeight="1" ht="11.25">
      <c r="BH117" s="1070" t="s">
        <v>1438</v>
      </c>
    </row>
    <row customHeight="1" ht="11.25">
      <c r="BH118" s="1070" t="s">
        <v>1471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527C3-F2CE-E60A-0674-0.E1386E9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452</v>
      </c>
      <c r="J1" s="457" t="s">
        <v>14</v>
      </c>
    </row>
    <row customHeight="1" ht="22.5" hidden="1">
      <c r="A2" s="504"/>
      <c r="B2" s="504"/>
      <c r="C2" s="1732" t="s">
        <v>107</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Самарская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453</v>
      </c>
      <c r="E9" s="2207"/>
      <c r="F9" s="2207"/>
      <c r="G9" s="2210" t="s">
        <v>454</v>
      </c>
      <c r="J9" s="457">
        <v>11</v>
      </c>
    </row>
    <row customHeight="1" ht="11.25">
      <c r="A10" s="504"/>
      <c r="B10" s="504"/>
      <c r="C10" s="459"/>
      <c r="D10" s="1476" t="s">
        <v>92</v>
      </c>
      <c r="E10" s="1478" t="s">
        <v>455</v>
      </c>
      <c r="F10" s="1478" t="s">
        <v>456</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"СамРЭК-Эксплуатация"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2012</v>
      </c>
      <c r="F13" s="1523" t="s">
        <v>459</v>
      </c>
      <c r="G13" s="476"/>
      <c r="H13" s="1535"/>
      <c r="J13" s="457">
        <v>19</v>
      </c>
    </row>
    <row customHeight="1" ht="20.25">
      <c r="A14" s="504"/>
      <c r="B14" s="504"/>
      <c r="C14" s="459"/>
      <c r="D14" s="1525" t="s">
        <v>860</v>
      </c>
      <c r="E14" s="1526" t="s">
        <v>2013</v>
      </c>
      <c r="F14" s="1528"/>
      <c r="G14" s="1527" t="s">
        <v>2014</v>
      </c>
      <c r="H14" s="1535"/>
      <c r="J14" s="457">
        <v>19</v>
      </c>
    </row>
    <row customHeight="1" ht="20.25">
      <c r="A15" s="504"/>
      <c r="B15" s="504"/>
      <c r="C15" s="459"/>
      <c r="D15" s="1525" t="s">
        <v>460</v>
      </c>
      <c r="E15" s="1526" t="s">
        <v>2015</v>
      </c>
      <c r="F15" s="1528"/>
      <c r="G15" s="1527" t="s">
        <v>2016</v>
      </c>
      <c r="H15" s="1535"/>
      <c r="J15" s="457">
        <v>19</v>
      </c>
    </row>
    <row customHeight="1" ht="24">
      <c r="A16" s="504"/>
      <c r="B16" s="504"/>
      <c r="C16" s="459"/>
      <c r="D16" s="1525" t="s">
        <v>463</v>
      </c>
      <c r="E16" s="1524" t="s">
        <v>2017</v>
      </c>
      <c r="F16" s="1533"/>
      <c r="G16" s="476" t="s">
        <v>2018</v>
      </c>
      <c r="H16" s="1535"/>
      <c r="J16" s="457">
        <v>23</v>
      </c>
    </row>
    <row customHeight="1" ht="48">
      <c r="A17" s="504"/>
      <c r="B17" s="504"/>
      <c r="C17" s="459"/>
      <c r="D17" s="1522">
        <v>3</v>
      </c>
      <c r="E17" s="1529" t="s">
        <v>2019</v>
      </c>
      <c r="F17" s="1528"/>
      <c r="G17" s="476" t="s">
        <v>2020</v>
      </c>
      <c r="H17" s="1535"/>
      <c r="J17" s="457">
        <v>46</v>
      </c>
    </row>
    <row customHeight="1" ht="48">
      <c r="A18" s="1477">
        <v>1</v>
      </c>
      <c r="B18" s="504"/>
      <c r="C18" s="1479"/>
      <c r="D18" s="1522" t="s">
        <v>95</v>
      </c>
      <c r="E18" s="1529" t="s">
        <v>2021</v>
      </c>
      <c r="F18" s="1528"/>
      <c r="G18" s="476" t="s">
        <v>2020</v>
      </c>
      <c r="H18" s="1535"/>
      <c r="I18" s="854"/>
      <c r="J18" s="457">
        <v>46</v>
      </c>
    </row>
    <row customHeight="1" ht="23.25">
      <c r="A19" s="504"/>
      <c r="B19" s="504"/>
      <c r="C19" s="459"/>
      <c r="D19" s="1522" t="s">
        <v>120</v>
      </c>
      <c r="E19" s="1529" t="s">
        <v>2022</v>
      </c>
      <c r="F19" s="1523" t="s">
        <v>459</v>
      </c>
      <c r="G19" s="2473" t="s">
        <v>2023</v>
      </c>
      <c r="H19" s="477"/>
      <c r="J19" s="457">
        <v>22</v>
      </c>
    </row>
    <row s="1532" customFormat="1" customHeight="1" ht="5.25" hidden="1">
      <c r="A20" s="504"/>
      <c r="B20" s="504"/>
      <c r="C20" s="1531"/>
      <c r="D20" s="1530" t="s">
        <v>1267</v>
      </c>
      <c r="E20" s="1016"/>
      <c r="F20" s="1015"/>
      <c r="G20" s="2474"/>
      <c r="J20" s="1532">
        <v>0</v>
      </c>
    </row>
    <row customHeight="1" ht="15.75">
      <c r="A21" s="504"/>
      <c r="B21" s="504"/>
      <c r="C21" s="459"/>
      <c r="D21" s="469"/>
      <c r="E21" s="417" t="s">
        <v>492</v>
      </c>
      <c r="F21" s="471"/>
      <c r="G21" s="2475"/>
      <c r="H21" s="1535"/>
      <c r="J21" s="457">
        <v>15</v>
      </c>
    </row>
    <row s="503" customFormat="1" customHeight="1" ht="26.25">
      <c r="A22" s="504"/>
      <c r="B22" s="504"/>
      <c r="C22" s="504"/>
      <c r="D22" s="1522" t="s">
        <v>96</v>
      </c>
      <c r="E22" s="476" t="s">
        <v>2024</v>
      </c>
      <c r="F22" s="1528"/>
      <c r="G22" s="476" t="s">
        <v>2025</v>
      </c>
      <c r="H22" s="1534"/>
      <c r="J22" s="503">
        <v>25</v>
      </c>
    </row>
    <row s="503" customFormat="1" customHeight="1" ht="20.25">
      <c r="A23" s="504"/>
      <c r="B23" s="504"/>
      <c r="C23" s="504"/>
      <c r="D23" s="1522" t="s">
        <v>97</v>
      </c>
      <c r="E23" s="1529" t="s">
        <v>2026</v>
      </c>
      <c r="F23" s="1533"/>
      <c r="G23" s="476" t="s">
        <v>2027</v>
      </c>
      <c r="H23" s="1534"/>
      <c r="J23" s="503">
        <v>19</v>
      </c>
    </row>
    <row s="503" customFormat="1" customHeight="1" ht="144" hidden="1">
      <c r="A24" s="504"/>
      <c r="B24" s="504"/>
      <c r="C24" s="504"/>
      <c r="D24" s="1522" t="s">
        <v>133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86</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4A95D-B7BF-D2CB-2BB9-0.20B8A91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2028</v>
      </c>
      <c r="G1" s="1633" t="s">
        <v>52</v>
      </c>
      <c r="H1" s="1633" t="s">
        <v>54</v>
      </c>
      <c r="IU1" s="1157" t="s">
        <v>14</v>
      </c>
    </row>
    <row s="1852" customFormat="1" customHeight="1" ht="22.5" hidden="1">
      <c r="A2" s="833"/>
      <c r="B2" s="1162">
        <v>1</v>
      </c>
      <c r="C2" s="1162"/>
      <c r="D2" s="1930" t="s">
        <v>107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87</v>
      </c>
      <c r="G3" s="496" t="s">
        <v>88</v>
      </c>
      <c r="H3" s="496"/>
      <c r="I3" s="496"/>
      <c r="J3" s="229" t="s">
        <v>89</v>
      </c>
      <c r="K3" s="249" t="s">
        <v>87</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453</v>
      </c>
      <c r="F7" s="2104"/>
      <c r="G7" s="2104"/>
      <c r="H7" s="2104"/>
      <c r="I7" s="2104"/>
      <c r="J7" s="2476" t="s">
        <v>454</v>
      </c>
      <c r="K7" s="502"/>
      <c r="L7" s="502"/>
      <c r="M7" s="502"/>
      <c r="N7" s="502"/>
      <c r="O7" s="228"/>
      <c r="P7" s="502"/>
      <c r="Q7" s="227"/>
      <c r="R7" s="227"/>
      <c r="S7" s="227"/>
      <c r="T7" s="227"/>
      <c r="IU7" s="509">
        <v>14</v>
      </c>
    </row>
    <row s="1821" customFormat="1" customHeight="1" ht="21">
      <c r="A8" s="1157"/>
      <c r="B8" s="1162"/>
      <c r="C8" s="1157"/>
      <c r="D8" s="1497"/>
      <c r="E8" s="1550" t="s">
        <v>92</v>
      </c>
      <c r="F8" s="1542" t="s">
        <v>2028</v>
      </c>
      <c r="G8" s="1542" t="s">
        <v>52</v>
      </c>
      <c r="H8" s="1542" t="s">
        <v>54</v>
      </c>
      <c r="I8" s="1542" t="s">
        <v>2029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2030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86</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9A7B-395F-CA11-0567-0.8D92520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107</v>
      </c>
      <c r="E2" s="1891"/>
      <c r="F2" s="1894" t="str">
        <f>IF(ROIV_INFO_NAME="","",ROIV_INFO_NAME)</f>
        <v>ООО "СамРЭК-Эксплуатация"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87</v>
      </c>
      <c r="G3" s="1737" t="s">
        <v>88</v>
      </c>
      <c r="H3" s="496"/>
      <c r="I3" s="496"/>
      <c r="J3" s="496"/>
      <c r="K3" s="496"/>
      <c r="L3" s="229" t="s">
        <v>89</v>
      </c>
      <c r="M3" s="249" t="s">
        <v>87</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453</v>
      </c>
      <c r="F7" s="2104"/>
      <c r="G7" s="2104"/>
      <c r="H7" s="2104"/>
      <c r="I7" s="2104"/>
      <c r="J7" s="2104"/>
      <c r="K7" s="2104"/>
      <c r="L7" s="2476" t="s">
        <v>454</v>
      </c>
      <c r="M7" s="502"/>
      <c r="N7" s="502"/>
      <c r="O7" s="502"/>
      <c r="P7" s="502"/>
      <c r="Q7" s="228"/>
      <c r="R7" s="502"/>
      <c r="S7" s="227"/>
      <c r="T7" s="227"/>
      <c r="U7" s="227"/>
      <c r="V7" s="227"/>
      <c r="IW7" s="509">
        <v>14</v>
      </c>
    </row>
    <row s="1821" customFormat="1" customHeight="1" ht="67.5">
      <c r="A8" s="1157"/>
      <c r="B8" s="1162"/>
      <c r="C8" s="1157"/>
      <c r="D8" s="1497"/>
      <c r="E8" s="2480" t="s">
        <v>92</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2031</v>
      </c>
      <c r="H9" s="1539" t="s">
        <v>2032</v>
      </c>
      <c r="I9" s="1539" t="s">
        <v>2033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"СамРЭК-Эксплуатация"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2034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86</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9A9C4-932A-E631-85C9-0.295DC03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107</v>
      </c>
      <c r="E2" s="1906"/>
      <c r="F2" s="1908" t="str">
        <f>IF(ROIV_INFO_NAME="","",ROIV_INFO_NAME)</f>
        <v>ООО "СамРЭК-Эксплуатация"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87</v>
      </c>
      <c r="G3" s="1737" t="s">
        <v>88</v>
      </c>
      <c r="H3" s="1895"/>
      <c r="I3" s="1895"/>
      <c r="J3" s="1895"/>
      <c r="K3" s="1895"/>
      <c r="L3" s="229" t="s">
        <v>89</v>
      </c>
      <c r="M3" s="250" t="s">
        <v>87</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453</v>
      </c>
      <c r="F7" s="2104"/>
      <c r="G7" s="2104"/>
      <c r="H7" s="2104"/>
      <c r="I7" s="2104"/>
      <c r="J7" s="2104"/>
      <c r="K7" s="2104"/>
      <c r="L7" s="2476" t="s">
        <v>454</v>
      </c>
      <c r="M7" s="1626"/>
      <c r="N7" s="1626"/>
      <c r="O7" s="1626"/>
      <c r="P7" s="1626"/>
      <c r="Q7" s="1626"/>
      <c r="R7" s="1626"/>
      <c r="S7" s="227"/>
      <c r="T7" s="227"/>
      <c r="U7" s="227"/>
      <c r="V7" s="227"/>
      <c r="IW7" s="1611">
        <v>14</v>
      </c>
    </row>
    <row s="1821" customFormat="1" customHeight="1" ht="67.5">
      <c r="A8" s="1633"/>
      <c r="B8" s="1368"/>
      <c r="C8" s="1633"/>
      <c r="D8" s="1517"/>
      <c r="E8" s="2480" t="s">
        <v>92</v>
      </c>
      <c r="F8" s="2480" t="s">
        <v>2035</v>
      </c>
      <c r="G8" s="2482" t="s">
        <v>2036</v>
      </c>
      <c r="H8" s="2483"/>
      <c r="I8" s="2484"/>
      <c r="J8" s="2480" t="s">
        <v>2037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2031</v>
      </c>
      <c r="H9" s="1896" t="s">
        <v>2032</v>
      </c>
      <c r="I9" s="1896" t="s">
        <v>2033</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"СамРЭК-Эксплуатация"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2034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86</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27CF5-B591-9F11-C226-0.0DCDC02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107</v>
      </c>
      <c r="E2" s="2129">
        <v>1</v>
      </c>
      <c r="F2" s="2305" t="str">
        <f>IF(region_name="","",region_name)</f>
        <v>Самарская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2038</v>
      </c>
      <c r="L3" s="1545"/>
      <c r="M3" s="1922"/>
      <c r="N3" s="1915"/>
      <c r="O3" s="1537"/>
      <c r="P3" s="513"/>
      <c r="Q3" s="425">
        <v>0</v>
      </c>
    </row>
    <row s="1644" customFormat="1" customHeight="1" ht="5.25" hidden="1">
      <c r="A4" s="498"/>
      <c r="D4" s="496"/>
      <c r="F4" s="249" t="s">
        <v>87</v>
      </c>
      <c r="G4" s="496" t="s">
        <v>88</v>
      </c>
      <c r="H4" s="496"/>
      <c r="I4" s="1925"/>
      <c r="J4" s="1546"/>
      <c r="K4" s="1913"/>
      <c r="L4" s="1913"/>
      <c r="M4" s="1913"/>
      <c r="N4" s="1909"/>
      <c r="O4" s="249" t="s">
        <v>87</v>
      </c>
      <c r="P4" s="249"/>
      <c r="Q4" s="513">
        <v>0</v>
      </c>
    </row>
    <row s="1852" customFormat="1" customHeight="1" ht="22.5" hidden="1">
      <c r="A5" s="1643"/>
      <c r="B5" s="1368">
        <v>1</v>
      </c>
      <c r="C5" s="1368"/>
      <c r="D5" s="803"/>
      <c r="E5" s="1915"/>
      <c r="F5" s="1915"/>
      <c r="G5" s="1915"/>
      <c r="H5" s="1926"/>
      <c r="I5" s="1931" t="s">
        <v>107</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453</v>
      </c>
      <c r="F10" s="2129"/>
      <c r="G10" s="2129"/>
      <c r="H10" s="2129"/>
      <c r="I10" s="2129"/>
      <c r="J10" s="2129"/>
      <c r="K10" s="2129"/>
      <c r="L10" s="2129"/>
      <c r="M10" s="2103"/>
      <c r="N10" s="2480" t="s">
        <v>454</v>
      </c>
      <c r="O10" s="502"/>
      <c r="P10" s="502"/>
      <c r="Q10" s="509">
        <v>14</v>
      </c>
    </row>
    <row s="1821" customFormat="1" customHeight="1" ht="44.25">
      <c r="A11" s="1633"/>
      <c r="B11" s="1368"/>
      <c r="C11" s="1633"/>
      <c r="D11" s="1517"/>
      <c r="E11" s="2494" t="s">
        <v>92</v>
      </c>
      <c r="F11" s="2494" t="s">
        <v>457</v>
      </c>
      <c r="G11" s="2494" t="s">
        <v>2039</v>
      </c>
      <c r="H11" s="2494"/>
      <c r="I11" s="2494" t="s">
        <v>2040</v>
      </c>
      <c r="J11" s="2494"/>
      <c r="K11" s="2494"/>
      <c r="L11" s="2494" t="s">
        <v>2041</v>
      </c>
      <c r="M11" s="2482" t="s">
        <v>2042</v>
      </c>
      <c r="N11" s="2493"/>
      <c r="O11" s="1626"/>
      <c r="P11" s="1626"/>
      <c r="Q11" s="1611">
        <v>42</v>
      </c>
    </row>
    <row s="1821" customFormat="1" customHeight="1" ht="29.25">
      <c r="A12" s="1157"/>
      <c r="B12" s="1162"/>
      <c r="C12" s="1157"/>
      <c r="D12" s="1497"/>
      <c r="E12" s="2480"/>
      <c r="F12" s="2494"/>
      <c r="G12" s="1911" t="s">
        <v>2043</v>
      </c>
      <c r="H12" s="1911" t="s">
        <v>461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Самарская область</v>
      </c>
      <c r="G13" s="2489"/>
      <c r="H13" s="2496"/>
      <c r="I13" s="476"/>
      <c r="J13" s="1907">
        <v>1</v>
      </c>
      <c r="K13" s="1920"/>
      <c r="L13" s="1921"/>
      <c r="M13" s="1921"/>
      <c r="N13" s="2490" t="s">
        <v>2044</v>
      </c>
      <c r="O13" s="1537"/>
      <c r="P13" s="513"/>
      <c r="Q13" s="425">
        <v>22</v>
      </c>
    </row>
    <row s="1852" customFormat="1" customHeight="1" ht="23.25">
      <c r="A14" s="2101"/>
      <c r="B14" s="1162"/>
      <c r="C14" s="1162"/>
      <c r="D14" s="803"/>
      <c r="E14" s="2129"/>
      <c r="F14" s="2488"/>
      <c r="G14" s="2489"/>
      <c r="H14" s="2497"/>
      <c r="I14" s="423"/>
      <c r="J14" s="1502"/>
      <c r="K14" s="1502" t="s">
        <v>2038</v>
      </c>
      <c r="L14" s="1545"/>
      <c r="M14" s="1545"/>
      <c r="N14" s="2491"/>
      <c r="O14" s="1537"/>
      <c r="P14" s="513"/>
      <c r="Q14" s="425">
        <v>22</v>
      </c>
    </row>
    <row s="1852" customFormat="1" customHeight="1" ht="23.25">
      <c r="A15" s="2101"/>
      <c r="B15" s="1162"/>
      <c r="C15" s="414"/>
      <c r="D15" s="803"/>
      <c r="E15" s="423"/>
      <c r="F15" s="1502" t="s">
        <v>2030</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86</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5AC2A-6A13-CC99-1E9E-0.C050542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2045</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453</v>
      </c>
      <c r="E8" s="2211"/>
      <c r="F8" s="2211"/>
      <c r="G8" s="2211"/>
      <c r="H8" s="2211"/>
      <c r="I8" s="2211" t="s">
        <v>454</v>
      </c>
      <c r="M8" s="123">
        <v>14</v>
      </c>
    </row>
    <row customHeight="1" ht="29.25">
      <c r="D9" s="2211" t="s">
        <v>92</v>
      </c>
      <c r="E9" s="2211" t="s">
        <v>2046</v>
      </c>
      <c r="F9" s="2211"/>
      <c r="G9" s="2211"/>
      <c r="H9" s="2211"/>
      <c r="I9" s="2211"/>
      <c r="M9" s="123">
        <v>28</v>
      </c>
    </row>
    <row customHeight="1" ht="24">
      <c r="D10" s="2211"/>
      <c r="E10" s="129" t="s">
        <v>2047</v>
      </c>
      <c r="F10" s="129" t="s">
        <v>2048</v>
      </c>
      <c r="G10" s="129" t="s">
        <v>2049</v>
      </c>
      <c r="H10" s="129" t="s">
        <v>543</v>
      </c>
      <c r="I10" s="2211"/>
      <c r="M10" s="123">
        <v>23</v>
      </c>
    </row>
    <row customHeight="1" ht="12" hidden="1">
      <c r="D11" s="89" t="s">
        <v>194</v>
      </c>
      <c r="E11" s="89" t="s">
        <v>95</v>
      </c>
      <c r="F11" s="89" t="s">
        <v>120</v>
      </c>
      <c r="G11" s="89" t="s">
        <v>96</v>
      </c>
      <c r="H11" s="89" t="s">
        <v>97</v>
      </c>
      <c r="I11" s="89" t="s">
        <v>133</v>
      </c>
      <c r="M11" s="123">
        <v>0</v>
      </c>
    </row>
    <row s="1825" customFormat="1" customHeight="1" ht="26.25">
      <c r="A12" s="147" t="s">
        <v>94</v>
      </c>
      <c r="B12" s="127" t="s">
        <v>28</v>
      </c>
      <c r="C12" s="128"/>
      <c r="D12" s="130" t="s">
        <v>194</v>
      </c>
      <c r="E12" s="383"/>
      <c r="F12" s="383"/>
      <c r="G12" s="1736" t="s">
        <v>28</v>
      </c>
      <c r="H12" s="384"/>
      <c r="I12" s="2171" t="s">
        <v>2050</v>
      </c>
      <c r="K12" s="274"/>
      <c r="L12" s="275"/>
      <c r="M12" s="119">
        <v>25</v>
      </c>
    </row>
    <row customHeight="1" ht="15.75">
      <c r="A13" s="123"/>
      <c r="B13" s="123"/>
      <c r="C13" s="123"/>
      <c r="D13" s="111"/>
      <c r="E13" s="132" t="s">
        <v>620</v>
      </c>
      <c r="F13" s="131"/>
      <c r="G13" s="131"/>
      <c r="H13" s="216"/>
      <c r="I13" s="2173"/>
      <c r="M13" s="123">
        <v>15</v>
      </c>
    </row>
    <row customHeight="1" ht="3">
      <c r="A14" s="123"/>
      <c r="B14" s="123"/>
      <c r="C14" s="123"/>
      <c r="M14" s="123">
        <v>3</v>
      </c>
    </row>
    <row customHeight="1" ht="29.25">
      <c r="E15" s="2498" t="s">
        <v>2051</v>
      </c>
      <c r="F15" s="2498"/>
      <c r="G15" s="2498"/>
      <c r="H15" s="2498"/>
      <c r="M15" s="123">
        <v>28</v>
      </c>
    </row>
    <row customHeight="1" ht="14.25" hidden="1">
      <c r="A16" s="120" t="s">
        <v>86</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8B557-5443-05E1-AA2A-0.1E5A298A}"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2052</v>
      </c>
      <c r="E7" s="2500"/>
      <c r="F7" s="269"/>
      <c r="J7" s="71">
        <v>22</v>
      </c>
    </row>
    <row customHeight="1" ht="3">
      <c r="C8" s="94"/>
      <c r="D8" s="72"/>
      <c r="E8" s="72"/>
      <c r="J8" s="71">
        <v>3</v>
      </c>
    </row>
    <row customHeight="1" ht="16.5">
      <c r="C9" s="94"/>
      <c r="D9" s="107" t="s">
        <v>92</v>
      </c>
      <c r="E9" s="262" t="s">
        <v>2053</v>
      </c>
      <c r="J9" s="71">
        <v>16</v>
      </c>
    </row>
    <row customHeight="1" ht="0.75">
      <c r="C10" s="94"/>
      <c r="D10" s="89"/>
      <c r="E10" s="89"/>
      <c r="J10" s="71">
        <v>1</v>
      </c>
    </row>
    <row customHeight="1" ht="11.25" hidden="1">
      <c r="C11" s="94"/>
      <c r="D11" s="152">
        <v>0</v>
      </c>
      <c r="E11" s="263"/>
      <c r="J11" s="71">
        <v>0</v>
      </c>
    </row>
    <row customHeight="1" ht="15.75">
      <c r="C12" s="138"/>
      <c r="D12" s="115">
        <v>1</v>
      </c>
      <c r="E12" s="379" t="s">
        <v>2054</v>
      </c>
      <c r="J12" s="71">
        <v>15</v>
      </c>
    </row>
    <row customHeight="1" ht="12.75">
      <c r="C13" s="94"/>
      <c r="D13" s="264"/>
      <c r="E13" s="265" t="s">
        <v>2055</v>
      </c>
      <c r="J13" s="71">
        <v>12</v>
      </c>
    </row>
    <row customHeight="1" ht="3">
      <c r="J14" s="71">
        <v>3</v>
      </c>
    </row>
    <row customHeight="1" ht="23.25">
      <c r="C15" s="139"/>
      <c r="D15" s="2501" t="s">
        <v>2056</v>
      </c>
      <c r="E15" s="2501"/>
      <c r="F15" s="140"/>
      <c r="G15" s="140"/>
      <c r="H15" s="140"/>
      <c r="I15" s="140"/>
      <c r="J15" s="71">
        <v>22</v>
      </c>
    </row>
    <row customHeight="1" ht="14.25" hidden="1">
      <c r="A16" s="71" t="s">
        <v>86</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E5FEF-F19C-DA4D-D842-0.C9D83D9F}"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2057</v>
      </c>
      <c r="E7" s="2102"/>
      <c r="F7" s="269"/>
      <c r="M7" s="71">
        <v>22</v>
      </c>
    </row>
    <row customHeight="1" ht="3">
      <c r="C8" s="94"/>
      <c r="D8" s="72"/>
      <c r="E8" s="72"/>
      <c r="M8" s="71">
        <v>3</v>
      </c>
    </row>
    <row customHeight="1" ht="16.5">
      <c r="C9" s="94"/>
      <c r="D9" s="107" t="s">
        <v>92</v>
      </c>
      <c r="E9" s="110" t="s">
        <v>440</v>
      </c>
      <c r="M9" s="71">
        <v>16</v>
      </c>
    </row>
    <row customHeight="1" ht="12.75">
      <c r="C10" s="94"/>
      <c r="D10" s="89" t="s">
        <v>194</v>
      </c>
      <c r="E10" s="89" t="s">
        <v>106</v>
      </c>
      <c r="M10" s="71">
        <v>12</v>
      </c>
    </row>
    <row customHeight="1" ht="15" hidden="1">
      <c r="C11" s="94"/>
      <c r="D11" s="115">
        <v>0</v>
      </c>
      <c r="E11" s="151"/>
      <c r="M11" s="71">
        <v>0</v>
      </c>
    </row>
    <row customHeight="1" ht="17.25">
      <c r="A12" s="266"/>
      <c r="B12" s="266"/>
      <c r="C12" s="1819" t="s">
        <v>107</v>
      </c>
      <c r="D12" s="115" t="s">
        <v>194</v>
      </c>
      <c r="E12" s="116" t="s">
        <v>2054</v>
      </c>
      <c r="F12" s="266"/>
      <c r="G12" s="266"/>
      <c r="H12" s="266"/>
      <c r="I12" s="266"/>
      <c r="J12" s="266"/>
      <c r="K12" s="266"/>
      <c r="L12" s="266"/>
      <c r="M12" s="266"/>
    </row>
    <row customHeight="1" ht="15">
      <c r="C13" s="94"/>
      <c r="D13" s="111"/>
      <c r="E13" s="109" t="s">
        <v>2055</v>
      </c>
      <c r="M13" s="71">
        <v>14</v>
      </c>
    </row>
    <row customHeight="1" ht="14.25" hidden="1">
      <c r="A14" s="71" t="s">
        <v>86</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9B2E7-3D8A-CC3C-0C3E-0.C4EC41C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432</v>
      </c>
      <c r="M2" s="1555" t="s">
        <v>433</v>
      </c>
      <c r="R2" s="1555" t="s">
        <v>434</v>
      </c>
      <c r="S2" s="1555" t="s">
        <v>433</v>
      </c>
      <c r="X2" s="1555" t="s">
        <v>432</v>
      </c>
      <c r="Y2" s="1555" t="s">
        <v>433</v>
      </c>
      <c r="AD2" s="1555" t="s">
        <v>432</v>
      </c>
      <c r="AE2" s="1555" t="s">
        <v>433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435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"СамРЭК-Эксплуатация"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92</v>
      </c>
      <c r="E8" s="2129" t="s">
        <v>190</v>
      </c>
      <c r="F8" s="2194" t="s">
        <v>204</v>
      </c>
      <c r="G8" s="2195"/>
      <c r="H8" s="2194" t="s">
        <v>92</v>
      </c>
      <c r="I8" s="2195"/>
      <c r="J8" s="2129" t="s">
        <v>205</v>
      </c>
      <c r="K8" s="1558"/>
      <c r="L8" s="2198" t="s">
        <v>436</v>
      </c>
      <c r="M8" s="2198"/>
      <c r="N8" s="2198"/>
      <c r="O8" s="2198"/>
      <c r="P8" s="2198"/>
      <c r="Q8" s="1559"/>
      <c r="R8" s="2098" t="s">
        <v>437</v>
      </c>
      <c r="S8" s="2199"/>
      <c r="T8" s="2199"/>
      <c r="U8" s="2199"/>
      <c r="V8" s="2199"/>
      <c r="W8" s="1559"/>
      <c r="X8" s="2200" t="s">
        <v>438</v>
      </c>
      <c r="Y8" s="2200"/>
      <c r="Z8" s="2200"/>
      <c r="AA8" s="2200"/>
      <c r="AB8" s="2200"/>
      <c r="AC8" s="1560"/>
      <c r="AD8" s="2129" t="s">
        <v>439</v>
      </c>
      <c r="AE8" s="2129"/>
      <c r="AF8" s="2129"/>
      <c r="AG8" s="2129"/>
      <c r="AH8" s="2103"/>
      <c r="AI8" s="2129" t="s">
        <v>440</v>
      </c>
      <c r="AJ8" s="1576"/>
      <c r="BM8" s="295">
        <v>32</v>
      </c>
    </row>
    <row customHeight="1" ht="23.25">
      <c r="D9" s="2129"/>
      <c r="E9" s="2129"/>
      <c r="F9" s="2177" t="s">
        <v>93</v>
      </c>
      <c r="G9" s="2177" t="s">
        <v>210</v>
      </c>
      <c r="H9" s="2196"/>
      <c r="I9" s="2197"/>
      <c r="J9" s="2103"/>
      <c r="K9" s="1561"/>
      <c r="L9" s="2129" t="s">
        <v>441</v>
      </c>
      <c r="M9" s="2103"/>
      <c r="N9" s="2194" t="s">
        <v>92</v>
      </c>
      <c r="O9" s="2195"/>
      <c r="P9" s="2129" t="s">
        <v>211</v>
      </c>
      <c r="Q9" s="1558"/>
      <c r="R9" s="2129" t="s">
        <v>441</v>
      </c>
      <c r="S9" s="2103"/>
      <c r="T9" s="2194" t="s">
        <v>92</v>
      </c>
      <c r="U9" s="2195"/>
      <c r="V9" s="2129" t="s">
        <v>211</v>
      </c>
      <c r="W9" s="1558"/>
      <c r="X9" s="2129" t="s">
        <v>441</v>
      </c>
      <c r="Y9" s="2103"/>
      <c r="Z9" s="2194" t="s">
        <v>92</v>
      </c>
      <c r="AA9" s="2195"/>
      <c r="AB9" s="2129" t="s">
        <v>442</v>
      </c>
      <c r="AC9" s="1558"/>
      <c r="AD9" s="2129" t="s">
        <v>441</v>
      </c>
      <c r="AE9" s="2103"/>
      <c r="AF9" s="2194" t="s">
        <v>92</v>
      </c>
      <c r="AG9" s="2195"/>
      <c r="AH9" s="2103" t="s">
        <v>442</v>
      </c>
      <c r="AI9" s="2129"/>
      <c r="AJ9" s="1576"/>
      <c r="BM9" s="295">
        <v>22</v>
      </c>
    </row>
    <row customHeight="1" ht="24">
      <c r="D10" s="2177"/>
      <c r="E10" s="2177"/>
      <c r="F10" s="2201"/>
      <c r="G10" s="2201"/>
      <c r="H10" s="2202"/>
      <c r="I10" s="2203"/>
      <c r="J10" s="2194"/>
      <c r="K10" s="1561"/>
      <c r="L10" s="1580" t="s">
        <v>443</v>
      </c>
      <c r="M10" s="1575" t="s">
        <v>444</v>
      </c>
      <c r="N10" s="2196"/>
      <c r="O10" s="2197"/>
      <c r="P10" s="2177"/>
      <c r="Q10" s="1558"/>
      <c r="R10" s="1580" t="s">
        <v>443</v>
      </c>
      <c r="S10" s="1575" t="s">
        <v>444</v>
      </c>
      <c r="T10" s="2196"/>
      <c r="U10" s="2197"/>
      <c r="V10" s="2177"/>
      <c r="W10" s="1558"/>
      <c r="X10" s="1580" t="s">
        <v>443</v>
      </c>
      <c r="Y10" s="1575" t="s">
        <v>444</v>
      </c>
      <c r="Z10" s="2196"/>
      <c r="AA10" s="2197"/>
      <c r="AB10" s="2177"/>
      <c r="AC10" s="1558"/>
      <c r="AD10" s="1580" t="s">
        <v>443</v>
      </c>
      <c r="AE10" s="1575" t="s">
        <v>444</v>
      </c>
      <c r="AF10" s="2196"/>
      <c r="AG10" s="2197"/>
      <c r="AH10" s="2194"/>
      <c r="AI10" s="2177"/>
      <c r="AJ10" s="1576"/>
      <c r="AK10" s="256" t="s">
        <v>445</v>
      </c>
      <c r="AL10" s="256" t="s">
        <v>212</v>
      </c>
      <c r="BM10" s="295">
        <v>23</v>
      </c>
    </row>
    <row customHeight="1" ht="15">
      <c r="D11" s="2185" t="s">
        <v>194</v>
      </c>
      <c r="E11" s="2181" t="s">
        <v>446</v>
      </c>
      <c r="F11" s="2181" t="s">
        <v>447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106</v>
      </c>
      <c r="E17" s="2181" t="s">
        <v>446</v>
      </c>
      <c r="F17" s="2181" t="s">
        <v>448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94</v>
      </c>
      <c r="E23" s="2181" t="s">
        <v>446</v>
      </c>
      <c r="F23" s="2181" t="s">
        <v>449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102</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95</v>
      </c>
      <c r="E29" s="2181" t="s">
        <v>446</v>
      </c>
      <c r="F29" s="2181" t="s">
        <v>450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120</v>
      </c>
      <c r="E35" s="2181" t="s">
        <v>446</v>
      </c>
      <c r="F35" s="2181" t="s">
        <v>451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86</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E8384-D311-03AC-C2F5-0.97C720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2058</v>
      </c>
      <c r="C2" s="2502"/>
      <c r="D2" s="2502"/>
      <c r="E2" s="270"/>
      <c r="F2" s="91">
        <v>22</v>
      </c>
    </row>
    <row customHeight="1" ht="3">
      <c r="F3" s="91">
        <v>3</v>
      </c>
    </row>
    <row customHeight="1" ht="23.25">
      <c r="B4" s="2616" t="s">
        <v>2059</v>
      </c>
      <c r="C4" s="385" t="s">
        <v>2060</v>
      </c>
      <c r="D4" s="385" t="s">
        <v>2061</v>
      </c>
      <c r="F4" s="91">
        <v>22</v>
      </c>
    </row>
    <row customHeight="1" ht="11.25" hidden="1">
      <c r="A5" s="91" t="s">
        <v>86</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2BE3C-66E2-32E9-E27E-0.66411FB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2062</v>
      </c>
    </row>
    <row r="4" s="266" customFormat="1" customHeight="1" ht="15">
      <c r="C4" s="1818"/>
      <c r="D4" s="115"/>
      <c r="E4" s="379"/>
    </row>
    <row r="6" s="1817" customFormat="1" customHeight="1" ht="17.25">
      <c r="A6" s="1817" t="s">
        <v>2063</v>
      </c>
    </row>
    <row r="8" s="266" customFormat="1" customHeight="1" ht="17.25">
      <c r="C8" s="1819"/>
      <c r="D8" s="115"/>
      <c r="E8" s="116"/>
    </row>
    <row r="11" s="1817" customFormat="1" customHeight="1" ht="17.25">
      <c r="A11" s="1817" t="s">
        <v>2064</v>
      </c>
    </row>
    <row r="13" s="1821" customFormat="1" customHeight="1" ht="15">
      <c r="A13" s="2219">
        <v>1</v>
      </c>
      <c r="B13" s="1162"/>
      <c r="C13" s="803" t="s">
        <v>107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2065</v>
      </c>
    </row>
    <row r="19" s="1852" customFormat="1" customHeight="1" ht="15">
      <c r="A19" s="1884"/>
      <c r="B19" s="1368">
        <v>1</v>
      </c>
      <c r="C19" s="1368"/>
      <c r="D19" s="802" t="s">
        <v>107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2066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107</v>
      </c>
      <c r="D23" s="2110" t="s">
        <v>194</v>
      </c>
      <c r="E23" s="2111"/>
      <c r="F23" s="2109" t="s">
        <v>19</v>
      </c>
      <c r="G23" s="2559"/>
      <c r="H23" s="2129">
        <v>1</v>
      </c>
      <c r="I23" s="2561" t="str">
        <f>IF(U23="","",INDEX(TERRITORY_MR_LIST,MATCH(U23,TERRITORY_LIST_ID,0)))</f>
        <v/>
      </c>
      <c r="J23" s="2109" t="s">
        <v>19</v>
      </c>
      <c r="K23" s="834"/>
      <c r="L23" s="1784" t="s">
        <v>194</v>
      </c>
      <c r="M23" s="605"/>
      <c r="N23" s="606"/>
      <c r="O23" s="606"/>
      <c r="P23" s="606"/>
      <c r="Q23" s="606"/>
      <c r="R23" s="606"/>
      <c r="S23" s="606"/>
      <c r="T23" s="606"/>
      <c r="U23" s="607"/>
      <c r="V23" s="606"/>
      <c r="W23" s="606"/>
      <c r="X23" s="597"/>
      <c r="Y23" s="597" t="s">
        <v>200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201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202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2067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107</v>
      </c>
      <c r="H29" s="2105">
        <v>1</v>
      </c>
      <c r="I29" s="2564" t="str">
        <f>IF(U29="","",INDEX(TERRITORY_MR_LIST,MATCH(U29,TERRITORY_LIST_ID,0)))</f>
        <v/>
      </c>
      <c r="J29" s="2109" t="s">
        <v>19</v>
      </c>
      <c r="K29" s="834"/>
      <c r="L29" s="1784" t="s">
        <v>194</v>
      </c>
      <c r="M29" s="605"/>
      <c r="N29" s="606"/>
      <c r="O29" s="606"/>
      <c r="P29" s="606"/>
      <c r="Q29" s="606"/>
      <c r="R29" s="606"/>
      <c r="S29" s="606"/>
      <c r="T29" s="606"/>
      <c r="U29" s="607"/>
      <c r="V29" s="606"/>
      <c r="W29" s="606"/>
      <c r="X29" s="597"/>
      <c r="Y29" s="597" t="s">
        <v>200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201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2068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107</v>
      </c>
      <c r="L34" s="1731" t="s">
        <v>194</v>
      </c>
      <c r="M34" s="813"/>
      <c r="N34" s="814"/>
      <c r="O34" s="606"/>
      <c r="P34" s="606"/>
      <c r="Q34" s="606"/>
      <c r="R34" s="606"/>
      <c r="S34" s="606"/>
      <c r="T34" s="606"/>
      <c r="U34" s="607"/>
      <c r="V34" s="606"/>
      <c r="W34" s="606"/>
      <c r="X34" s="597"/>
      <c r="Y34" s="597" t="s">
        <v>200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2069</v>
      </c>
    </row>
    <row customHeight="1" ht="11.25"/>
    <row s="457" customFormat="1" customHeight="1" ht="22.5">
      <c r="A39" s="1793"/>
      <c r="B39" s="459"/>
      <c r="C39" s="861"/>
      <c r="D39" s="442"/>
      <c r="E39" s="862"/>
      <c r="F39" s="1814"/>
      <c r="G39" s="1824"/>
      <c r="H39" s="477"/>
    </row>
    <row customHeight="1" ht="11.25"/>
    <row s="1817" customFormat="1" customHeight="1" ht="11.25">
      <c r="A41" s="1817" t="s">
        <v>2070</v>
      </c>
    </row>
    <row customHeight="1" ht="11.25"/>
    <row s="457" customFormat="1" customHeight="1" ht="22.5">
      <c r="A43" s="459"/>
      <c r="B43" s="459"/>
      <c r="C43" s="459"/>
      <c r="D43" s="442"/>
      <c r="E43" s="862"/>
      <c r="F43" s="863"/>
      <c r="G43" s="1824"/>
      <c r="H43" s="477"/>
    </row>
    <row customHeight="1" ht="11.25"/>
    <row s="1817" customFormat="1" customHeight="1" ht="11.25">
      <c r="A45" s="1817" t="s">
        <v>2071</v>
      </c>
    </row>
    <row customHeight="1" ht="11.25"/>
    <row s="457" customFormat="1" customHeight="1" ht="24">
      <c r="A47" s="2204" t="s">
        <v>466</v>
      </c>
      <c r="B47" s="504"/>
      <c r="C47" s="2215"/>
      <c r="D47" s="447" t="str">
        <f>A47</f>
        <v>5.1</v>
      </c>
      <c r="E47" s="444" t="s">
        <v>467</v>
      </c>
      <c r="F47" s="1978" t="s">
        <v>459</v>
      </c>
      <c r="G47" s="446" t="s">
        <v>468</v>
      </c>
      <c r="H47" s="477"/>
      <c r="I47" s="854"/>
    </row>
    <row s="457" customFormat="1" customHeight="1" ht="22.5">
      <c r="A48" s="2204"/>
      <c r="B48" s="504"/>
      <c r="C48" s="2215"/>
      <c r="D48" s="442" t="str">
        <f>D47&amp;".1"</f>
        <v>5.1.1</v>
      </c>
      <c r="E48" s="441" t="s">
        <v>469</v>
      </c>
      <c r="F48" s="1979" t="s">
        <v>28</v>
      </c>
      <c r="G48" s="476"/>
      <c r="H48" s="477"/>
      <c r="I48" s="854"/>
    </row>
    <row s="457" customFormat="1" customHeight="1" ht="22.5">
      <c r="A49" s="2204"/>
      <c r="B49" s="504"/>
      <c r="C49" s="2215"/>
      <c r="D49" s="442" t="str">
        <f>D47&amp;".2"</f>
        <v>5.1.2</v>
      </c>
      <c r="E49" s="441" t="s">
        <v>470</v>
      </c>
      <c r="F49" s="1734" t="s">
        <v>28</v>
      </c>
      <c r="G49" s="446" t="s">
        <v>471</v>
      </c>
      <c r="H49" s="477"/>
      <c r="I49" s="854"/>
    </row>
    <row s="457" customFormat="1" customHeight="1" ht="22.5">
      <c r="A50" s="2204"/>
      <c r="B50" s="504"/>
      <c r="C50" s="2215"/>
      <c r="D50" s="442" t="str">
        <f>D47&amp;".3"</f>
        <v>5.1.3</v>
      </c>
      <c r="E50" s="441" t="s">
        <v>472</v>
      </c>
      <c r="F50" s="1979" t="s">
        <v>28</v>
      </c>
      <c r="G50" s="476"/>
      <c r="H50" s="477"/>
      <c r="I50" s="854"/>
    </row>
    <row s="457" customFormat="1" customHeight="1" ht="22.5">
      <c r="A51" s="2204"/>
      <c r="B51" s="504"/>
      <c r="C51" s="2215"/>
      <c r="D51" s="442" t="str">
        <f>D47&amp;".4"</f>
        <v>5.1.4</v>
      </c>
      <c r="E51" s="441" t="s">
        <v>473</v>
      </c>
      <c r="F51" s="1979" t="s">
        <v>28</v>
      </c>
      <c r="G51" s="446" t="s">
        <v>474</v>
      </c>
      <c r="H51" s="477"/>
      <c r="I51" s="854"/>
    </row>
    <row r="54" s="1817" customFormat="1" customHeight="1" ht="17.25">
      <c r="A54" s="1817" t="s">
        <v>2072</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545</v>
      </c>
      <c r="Q56" s="518" t="s">
        <v>546</v>
      </c>
      <c r="R56" s="519" t="s">
        <v>547</v>
      </c>
      <c r="S56" s="1638" t="s">
        <v>548</v>
      </c>
      <c r="T56" s="1638"/>
      <c r="U56" s="1638"/>
      <c r="V56" s="1638"/>
    </row>
    <row r="58" s="1817" customFormat="1" customHeight="1" ht="11.25">
      <c r="A58" s="1817" t="s">
        <v>2073</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534</v>
      </c>
      <c r="AQ60" s="1626" t="s">
        <v>534</v>
      </c>
      <c r="AR60" s="1638"/>
      <c r="AS60" s="1638"/>
    </row>
    <row r="62" s="1817" customFormat="1" customHeight="1" ht="11.25">
      <c r="A62" s="1817" t="s">
        <v>2074</v>
      </c>
    </row>
    <row r="64" s="1825" customFormat="1" customHeight="1" ht="15">
      <c r="A64" s="147" t="s">
        <v>94</v>
      </c>
      <c r="B64" s="127" t="s">
        <v>28</v>
      </c>
      <c r="C64" s="1828"/>
      <c r="D64" s="130"/>
      <c r="E64" s="383"/>
      <c r="F64" s="383"/>
      <c r="G64" s="1805"/>
      <c r="H64" s="1827"/>
      <c r="I64" s="1806"/>
      <c r="K64" s="274"/>
      <c r="L64" s="275"/>
    </row>
    <row r="66" s="1817" customFormat="1" customHeight="1" ht="11.25">
      <c r="A66" s="1817" t="s">
        <v>2075</v>
      </c>
    </row>
    <row r="68" s="1637" customFormat="1" customHeight="1" ht="14.25">
      <c r="A68" s="345"/>
      <c r="B68" s="1162"/>
      <c r="C68" s="378"/>
      <c r="D68" s="1812"/>
      <c r="E68" s="888"/>
      <c r="F68" s="1827"/>
      <c r="G68" s="91"/>
      <c r="I68" s="1626"/>
      <c r="J68" s="1626"/>
    </row>
    <row r="70" s="1817" customFormat="1" customHeight="1" ht="11.25">
      <c r="A70" s="1817" t="s">
        <v>2076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2077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2078</v>
      </c>
    </row>
    <row r="75" s="1817" customFormat="1" customHeight="1" ht="11.25">
      <c r="A75" s="1817" t="s">
        <v>2079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2077</v>
      </c>
    </row>
    <row r="79" s="1817" customFormat="1" customHeight="1" ht="11.25">
      <c r="A79" s="1817" t="s">
        <v>2080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529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2081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2082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2083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2084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2085</v>
      </c>
    </row>
    <row r="101" s="1637" customFormat="1" customHeight="1" ht="11.25">
      <c r="A101" s="1168"/>
      <c r="B101" s="1168"/>
      <c r="C101" s="1168"/>
      <c r="D101" s="1162"/>
      <c r="E101" s="1172"/>
      <c r="F101" s="1831"/>
      <c r="G101" s="1832"/>
      <c r="H101" s="2517" t="s">
        <v>194</v>
      </c>
      <c r="I101" s="2518"/>
      <c r="J101" s="2487"/>
      <c r="K101" s="2519"/>
      <c r="L101" s="2109" t="s">
        <v>19</v>
      </c>
      <c r="M101" s="2110"/>
      <c r="N101" s="1988"/>
      <c r="O101" s="1179" t="s">
        <v>529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2083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2086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2087</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2088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2089</v>
      </c>
    </row>
    <row r="115" s="1852" customFormat="1" customHeight="1" ht="15">
      <c r="A115" s="625"/>
      <c r="B115" s="626"/>
      <c r="C115" s="626"/>
      <c r="D115" s="2580" t="s">
        <v>194</v>
      </c>
      <c r="E115" s="2379" t="s">
        <v>190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761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716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717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762</v>
      </c>
      <c r="F118" s="2378"/>
      <c r="G118" s="2378"/>
      <c r="H118" s="2378"/>
      <c r="I118" s="2378"/>
      <c r="J118" s="2378"/>
      <c r="K118" s="2378"/>
      <c r="L118" s="2378"/>
      <c r="M118" s="2378"/>
      <c r="N118" s="2378"/>
      <c r="O118" s="2378"/>
      <c r="P118" s="2378"/>
      <c r="Q118" s="560">
        <f>SUMIF(T119:T120,"i",Q119:Q120)</f>
        <v>0</v>
      </c>
      <c r="R118" s="1019"/>
      <c r="S118" s="1800" t="s">
        <v>763</v>
      </c>
      <c r="T118" s="719" t="s">
        <v>764</v>
      </c>
      <c r="U118" s="2376">
        <v>1</v>
      </c>
      <c r="V118" s="2376" t="s">
        <v>727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2090</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765</v>
      </c>
      <c r="F121" s="2378"/>
      <c r="G121" s="2378"/>
      <c r="H121" s="2378"/>
      <c r="I121" s="2378"/>
      <c r="J121" s="2378"/>
      <c r="K121" s="2378"/>
      <c r="L121" s="2378"/>
      <c r="M121" s="2378"/>
      <c r="N121" s="2378"/>
      <c r="O121" s="2378"/>
      <c r="P121" s="2378"/>
      <c r="Q121" s="560">
        <f>SUMIF(T122:T123,"i",Q122:Q123)</f>
        <v>0</v>
      </c>
      <c r="R121" s="1019"/>
      <c r="S121" s="1800" t="s">
        <v>766</v>
      </c>
      <c r="T121" s="719" t="s">
        <v>764</v>
      </c>
      <c r="U121" s="2376">
        <v>1</v>
      </c>
      <c r="V121" s="2376" t="s">
        <v>727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2090</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2091</v>
      </c>
    </row>
    <row r="127" s="1852" customFormat="1" customHeight="1" ht="15">
      <c r="A127" s="625"/>
      <c r="B127" s="626"/>
      <c r="C127" s="626"/>
      <c r="D127" s="2580" t="s">
        <v>194</v>
      </c>
      <c r="E127" s="2379" t="s">
        <v>190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761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716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717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762</v>
      </c>
      <c r="F130" s="2378"/>
      <c r="G130" s="2378"/>
      <c r="H130" s="2378"/>
      <c r="I130" s="2378"/>
      <c r="J130" s="2378"/>
      <c r="K130" s="2378"/>
      <c r="L130" s="2378"/>
      <c r="M130" s="2378"/>
      <c r="N130" s="2378"/>
      <c r="O130" s="2378"/>
      <c r="P130" s="2378"/>
      <c r="Q130" s="560">
        <f>SUMIF(T131:T132,"i",Q131:Q132)</f>
        <v>0</v>
      </c>
      <c r="R130" s="1019"/>
      <c r="S130" s="1800" t="s">
        <v>763</v>
      </c>
      <c r="T130" s="719" t="s">
        <v>764</v>
      </c>
      <c r="U130" s="2376">
        <v>1</v>
      </c>
      <c r="V130" s="2376" t="s">
        <v>727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2090</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764</v>
      </c>
      <c r="U133" s="2376">
        <v>1</v>
      </c>
      <c r="V133" s="2376" t="s">
        <v>727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2092</v>
      </c>
    </row>
    <row r="139" s="1852" customFormat="1" customHeight="1" ht="45">
      <c r="A139" s="1808"/>
      <c r="B139" s="1162"/>
      <c r="C139" s="414"/>
      <c r="D139" s="91"/>
      <c r="E139" s="2574"/>
      <c r="F139" s="2110" t="s">
        <v>194</v>
      </c>
      <c r="G139" s="2577" t="s">
        <v>28</v>
      </c>
      <c r="H139" s="291"/>
      <c r="I139" s="639" t="s">
        <v>194</v>
      </c>
      <c r="J139" s="1809" t="s">
        <v>2093</v>
      </c>
      <c r="K139" s="640" t="s">
        <v>698</v>
      </c>
      <c r="L139" s="2226" t="s">
        <v>698</v>
      </c>
      <c r="M139" s="2579"/>
      <c r="N139" s="640" t="s">
        <v>698</v>
      </c>
      <c r="O139" s="640" t="s">
        <v>698</v>
      </c>
      <c r="P139" s="640" t="s">
        <v>698</v>
      </c>
      <c r="Q139" s="641">
        <f>SUM(Q140:Q142)</f>
        <v>0</v>
      </c>
      <c r="R139" s="641">
        <f>IF(R136=0,0,(Q136/R136)*100)</f>
        <v>0</v>
      </c>
      <c r="S139" s="2181"/>
      <c r="T139" s="719" t="s">
        <v>764</v>
      </c>
      <c r="U139" s="91"/>
      <c r="V139" s="91"/>
      <c r="AC139" s="91"/>
    </row>
    <row s="1852" customFormat="1" customHeight="1" ht="11.25">
      <c r="A140" s="1808"/>
      <c r="B140" s="1162"/>
      <c r="C140" s="414"/>
      <c r="D140" s="91"/>
      <c r="E140" s="2575"/>
      <c r="F140" s="2110"/>
      <c r="G140" s="2577"/>
      <c r="H140" s="2129"/>
      <c r="I140" s="2517" t="s">
        <v>1173</v>
      </c>
      <c r="J140" s="2571"/>
      <c r="K140" s="2572"/>
      <c r="L140" s="642"/>
      <c r="M140" s="643" t="s">
        <v>194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2094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2095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1173</v>
      </c>
      <c r="J147" s="2571"/>
      <c r="K147" s="2572"/>
      <c r="L147" s="642"/>
      <c r="M147" s="643" t="s">
        <v>194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2094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194</v>
      </c>
      <c r="N150" s="1797"/>
      <c r="O150" s="644"/>
      <c r="P150" s="645"/>
      <c r="Q150" s="644"/>
      <c r="R150" s="646">
        <v>0</v>
      </c>
      <c r="S150" s="91"/>
      <c r="T150" s="719"/>
      <c r="U150" s="91"/>
      <c r="V150" s="91"/>
      <c r="AC150" s="91"/>
    </row>
    <row r="152" s="1817" customFormat="1" customHeight="1" ht="17.25">
      <c r="A152" s="1817" t="s">
        <v>2096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194</v>
      </c>
      <c r="N154" s="2506" t="str">
        <f>IF(Z154="","",INDEX(TERRITORY_MR_LIST,MATCH(Z154,TERRITORY_LIST_ID,0)))</f>
        <v/>
      </c>
      <c r="O154" s="2187" t="s">
        <v>65</v>
      </c>
      <c r="P154" s="2110"/>
      <c r="Q154" s="2110" t="s">
        <v>194</v>
      </c>
      <c r="R154" s="2504" t="s">
        <v>28</v>
      </c>
      <c r="S154" s="2109" t="s">
        <v>65</v>
      </c>
      <c r="T154" s="1813"/>
      <c r="U154" s="1813" t="s">
        <v>194</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244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245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246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315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194</v>
      </c>
      <c r="N160" s="2506" t="str">
        <f>IF(Z160="","",INDEX(TERRITORY_MR_LIST,MATCH(Z160,TERRITORY_LIST_ID,0)))</f>
        <v/>
      </c>
      <c r="O160" s="2187" t="s">
        <v>65</v>
      </c>
      <c r="P160" s="2110"/>
      <c r="Q160" s="2110" t="s">
        <v>194</v>
      </c>
      <c r="R160" s="2504" t="s">
        <v>28</v>
      </c>
      <c r="S160" s="2109" t="s">
        <v>65</v>
      </c>
      <c r="T160" s="1813"/>
      <c r="U160" s="1813" t="s">
        <v>194</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244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245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246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194</v>
      </c>
      <c r="N165" s="2506" t="str">
        <f>IF(Z165="","",INDEX(TERRITORY_MR_LIST,MATCH(Z165,TERRITORY_LIST_ID,0)))</f>
        <v/>
      </c>
      <c r="O165" s="2187" t="s">
        <v>65</v>
      </c>
      <c r="P165" s="2110"/>
      <c r="Q165" s="2110" t="s">
        <v>194</v>
      </c>
      <c r="R165" s="2504" t="s">
        <v>28</v>
      </c>
      <c r="S165" s="2109" t="s">
        <v>65</v>
      </c>
      <c r="T165" s="1813"/>
      <c r="U165" s="1813" t="s">
        <v>194</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244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245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194</v>
      </c>
      <c r="R169" s="2504" t="s">
        <v>28</v>
      </c>
      <c r="S169" s="2109" t="s">
        <v>65</v>
      </c>
      <c r="T169" s="1813"/>
      <c r="U169" s="1813" t="s">
        <v>194</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244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194</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2097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194</v>
      </c>
      <c r="N176" s="2506" t="str">
        <f>IF(Z176="","",INDEX(TERRITORY_MR_LIST,MATCH(Z176,TERRITORY_LIST_ID,0)))</f>
        <v/>
      </c>
      <c r="O176" s="2187" t="s">
        <v>65</v>
      </c>
      <c r="P176" s="2110"/>
      <c r="Q176" s="2110" t="s">
        <v>194</v>
      </c>
      <c r="R176" s="2504" t="s">
        <v>28</v>
      </c>
      <c r="S176" s="2408" t="s">
        <v>19</v>
      </c>
      <c r="T176" s="1804"/>
      <c r="U176" s="1804" t="s">
        <v>194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245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246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315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194</v>
      </c>
      <c r="N182" s="2506" t="str">
        <f>IF(Z182="","",INDEX(TERRITORY_MR_LIST,MATCH(Z182,TERRITORY_LIST_ID,0)))</f>
        <v/>
      </c>
      <c r="O182" s="2187" t="s">
        <v>65</v>
      </c>
      <c r="P182" s="2110"/>
      <c r="Q182" s="2110" t="s">
        <v>194</v>
      </c>
      <c r="R182" s="2504" t="s">
        <v>28</v>
      </c>
      <c r="S182" s="2408" t="s">
        <v>19</v>
      </c>
      <c r="T182" s="1804"/>
      <c r="U182" s="1804" t="s">
        <v>194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245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246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194</v>
      </c>
      <c r="N187" s="2506" t="str">
        <f>IF(Z187="","",INDEX(TERRITORY_MR_LIST,MATCH(Z187,TERRITORY_LIST_ID,0)))</f>
        <v/>
      </c>
      <c r="O187" s="2187" t="s">
        <v>65</v>
      </c>
      <c r="P187" s="2110"/>
      <c r="Q187" s="2110" t="s">
        <v>194</v>
      </c>
      <c r="R187" s="2504" t="s">
        <v>28</v>
      </c>
      <c r="S187" s="2408" t="s">
        <v>19</v>
      </c>
      <c r="T187" s="1804"/>
      <c r="U187" s="1804" t="s">
        <v>194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245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194</v>
      </c>
      <c r="R191" s="2504" t="s">
        <v>28</v>
      </c>
      <c r="S191" s="2408" t="s">
        <v>19</v>
      </c>
      <c r="T191" s="1804"/>
      <c r="U191" s="1804" t="s">
        <v>194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2098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194</v>
      </c>
      <c r="P202" s="2519"/>
      <c r="Q202" s="1582"/>
      <c r="R202" s="2187" t="s">
        <v>65</v>
      </c>
      <c r="S202" s="2187" t="s">
        <v>65</v>
      </c>
      <c r="T202" s="1857"/>
      <c r="U202" s="2110" t="s">
        <v>194</v>
      </c>
      <c r="V202" s="2526" t="str">
        <f>IF(AK202="","",INDEX(TERRITORY_MR_LIST,MATCH(AK202,TERRITORY_LIST_ID,0)))</f>
        <v/>
      </c>
      <c r="W202" s="1583"/>
      <c r="X202" s="2187" t="s">
        <v>65</v>
      </c>
      <c r="Y202" s="2187" t="s">
        <v>19</v>
      </c>
      <c r="Z202" s="1566"/>
      <c r="AA202" s="2110" t="s">
        <v>194</v>
      </c>
      <c r="AB202" s="2528"/>
      <c r="AC202" s="1584"/>
      <c r="AD202" s="2187" t="s">
        <v>65</v>
      </c>
      <c r="AE202" s="2187" t="s">
        <v>19</v>
      </c>
      <c r="AF202" s="1564"/>
      <c r="AG202" s="1813" t="s">
        <v>194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2099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2100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188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2101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315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1B99-69BF-A4D6-62B8-0.412AB2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2102</v>
      </c>
      <c r="B1" s="848"/>
      <c r="C1" s="984" t="s">
        <v>2103</v>
      </c>
      <c r="D1" s="982" t="s">
        <v>959</v>
      </c>
      <c r="E1" s="982" t="s">
        <v>1005</v>
      </c>
      <c r="F1" s="982" t="s">
        <v>1058</v>
      </c>
      <c r="G1" s="982" t="s">
        <v>1045</v>
      </c>
      <c r="H1" s="982" t="s">
        <v>1776</v>
      </c>
    </row>
    <row customHeight="1" ht="9">
      <c r="A2" s="985" t="s">
        <v>2104</v>
      </c>
      <c r="B2" s="985"/>
      <c r="C2" s="986" t="str">
        <f>INDEX(TEMPLATE_NUMBER_FORM_LIST,MATCH(TEMPLATE_SPHERE,TEMPLATE_SPHERE_LIST,0))</f>
        <v>16</v>
      </c>
      <c r="D2" s="985" t="s">
        <v>173</v>
      </c>
      <c r="E2" s="985" t="s">
        <v>143</v>
      </c>
      <c r="F2" s="987" t="s">
        <v>143</v>
      </c>
      <c r="G2" s="985" t="s">
        <v>143</v>
      </c>
      <c r="H2" s="988"/>
    </row>
    <row customHeight="1" ht="63">
      <c r="A3" s="848"/>
      <c r="B3" s="848" t="s">
        <v>194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2105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2106</v>
      </c>
      <c r="B4" s="848" t="s">
        <v>106</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2107</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2108</v>
      </c>
    </row>
    <row customHeight="1" ht="117">
      <c r="A5" s="848" t="s">
        <v>2109</v>
      </c>
      <c r="B5" s="848" t="s">
        <v>94</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2110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2111</v>
      </c>
    </row>
    <row customHeight="1" ht="90">
      <c r="A6" s="848" t="s">
        <v>2112</v>
      </c>
      <c r="B6" s="848" t="s">
        <v>95</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2113</v>
      </c>
      <c r="B7" s="848" t="s">
        <v>120</v>
      </c>
      <c r="C7" s="986" t="str">
        <f>IF(TEMPLATE_SPHERE="HEAT",D7,E7)</f>
        <v>Форма 11. Информация о расходах на капитальный и текущий ремонт основных средств</v>
      </c>
      <c r="D7" s="848" t="s">
        <v>2114</v>
      </c>
      <c r="E7" s="848" t="s">
        <v>2115</v>
      </c>
      <c r="F7" s="988"/>
      <c r="G7" s="988"/>
      <c r="H7" s="988"/>
    </row>
    <row customHeight="1" ht="108">
      <c r="A8" s="848" t="s">
        <v>2116</v>
      </c>
      <c r="B8" s="848" t="s">
        <v>96</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1319</v>
      </c>
      <c r="E8" s="848" t="s">
        <v>2117</v>
      </c>
      <c r="F8" s="988"/>
      <c r="G8" s="988"/>
      <c r="H8" s="988"/>
    </row>
    <row customHeight="1" ht="99">
      <c r="A9" s="848" t="s">
        <v>2118</v>
      </c>
      <c r="B9" s="848"/>
      <c r="C9" s="848" t="s">
        <v>2119</v>
      </c>
      <c r="D9" s="848"/>
      <c r="E9" s="848"/>
      <c r="F9" s="988"/>
      <c r="G9" s="988"/>
      <c r="H9" s="988"/>
    </row>
    <row customHeight="1" ht="126">
      <c r="A10" s="848" t="s">
        <v>2120</v>
      </c>
      <c r="B10" s="848"/>
      <c r="C10" s="848" t="s">
        <v>2121</v>
      </c>
      <c r="D10" s="848"/>
      <c r="E10" s="848"/>
      <c r="F10" s="988"/>
      <c r="G10" s="988"/>
      <c r="H10" s="988"/>
    </row>
    <row customHeight="1" ht="108">
      <c r="A11" s="848" t="s">
        <v>2122</v>
      </c>
      <c r="B11" s="848"/>
      <c r="C11" s="848" t="s">
        <v>2123</v>
      </c>
      <c r="D11" s="848"/>
      <c r="E11" s="848"/>
      <c r="F11" s="988"/>
      <c r="G11" s="988"/>
      <c r="H11" s="988"/>
    </row>
    <row customHeight="1" ht="54">
      <c r="A12" s="848" t="s">
        <v>2124</v>
      </c>
      <c r="B12" s="848"/>
      <c r="C12" s="848" t="s">
        <v>2125</v>
      </c>
      <c r="D12" s="848"/>
      <c r="E12" s="848"/>
      <c r="F12" s="988"/>
      <c r="G12" s="988"/>
      <c r="H12" s="988"/>
    </row>
    <row customHeight="1" ht="45">
      <c r="A13" s="848" t="s">
        <v>2126</v>
      </c>
      <c r="B13" s="848"/>
      <c r="C13" s="848" t="s">
        <v>2127</v>
      </c>
      <c r="D13" s="848"/>
      <c r="E13" s="848"/>
      <c r="F13" s="988"/>
      <c r="G13" s="988"/>
      <c r="H13" s="988"/>
    </row>
    <row customHeight="1" ht="117">
      <c r="A14" s="848" t="s">
        <v>2128</v>
      </c>
      <c r="B14" s="848"/>
      <c r="C14" s="848" t="s">
        <v>2129</v>
      </c>
      <c r="D14" s="848"/>
      <c r="E14" s="848"/>
      <c r="F14" s="988"/>
      <c r="G14" s="988"/>
      <c r="H14" s="988"/>
    </row>
    <row customHeight="1" ht="117">
      <c r="A15" s="848" t="s">
        <v>2130</v>
      </c>
      <c r="B15" s="848"/>
      <c r="C15" s="848" t="s">
        <v>2131</v>
      </c>
      <c r="D15" s="848"/>
      <c r="E15" s="848"/>
      <c r="F15" s="988"/>
      <c r="G15" s="988"/>
      <c r="H15" s="988"/>
    </row>
    <row customHeight="1" ht="63">
      <c r="A16" s="848" t="s">
        <v>2132</v>
      </c>
      <c r="B16" s="848"/>
      <c r="C16" s="848" t="s">
        <v>2133</v>
      </c>
      <c r="D16" s="848"/>
      <c r="E16" s="848"/>
      <c r="F16" s="988"/>
      <c r="G16" s="988"/>
      <c r="H16" s="988"/>
    </row>
    <row customHeight="1" ht="54">
      <c r="A17" s="848" t="s">
        <v>2134</v>
      </c>
      <c r="B17" s="848"/>
      <c r="C17" s="986" t="s">
        <v>2135</v>
      </c>
      <c r="D17" s="848"/>
      <c r="E17" s="848"/>
      <c r="F17" s="988"/>
      <c r="G17" s="988"/>
      <c r="H17" s="988"/>
    </row>
    <row customHeight="1" ht="27">
      <c r="A18" s="848" t="s">
        <v>2136</v>
      </c>
      <c r="B18" s="848"/>
      <c r="C18" s="986" t="s">
        <v>2137</v>
      </c>
      <c r="D18" s="848"/>
      <c r="E18" s="848"/>
      <c r="F18" s="988"/>
      <c r="G18" s="988"/>
      <c r="H18" s="988"/>
    </row>
    <row customHeight="1" ht="54">
      <c r="A19" s="848" t="s">
        <v>2138</v>
      </c>
      <c r="B19" s="848"/>
      <c r="C19" s="986" t="s">
        <v>2139</v>
      </c>
      <c r="D19" s="848"/>
      <c r="E19" s="848"/>
      <c r="F19" s="988"/>
      <c r="G19" s="988"/>
      <c r="H19" s="988"/>
    </row>
    <row customHeight="1" ht="36">
      <c r="A20" s="848" t="s">
        <v>2140</v>
      </c>
      <c r="B20" s="848"/>
      <c r="C20" s="986" t="s">
        <v>2141</v>
      </c>
      <c r="D20" s="848"/>
      <c r="E20" s="848"/>
      <c r="F20" s="988"/>
      <c r="G20" s="988"/>
      <c r="H20" s="988"/>
    </row>
    <row customHeight="1" ht="36">
      <c r="A21" s="848" t="s">
        <v>2142</v>
      </c>
      <c r="B21" s="848"/>
      <c r="C21" s="986" t="s">
        <v>2143</v>
      </c>
      <c r="D21" s="848"/>
      <c r="E21" s="848"/>
      <c r="F21" s="988"/>
      <c r="G21" s="988"/>
      <c r="H21" s="988"/>
    </row>
    <row customHeight="1" ht="27">
      <c r="A22" s="848" t="s">
        <v>2144</v>
      </c>
      <c r="B22" s="848"/>
      <c r="C22" s="986" t="s">
        <v>2145</v>
      </c>
      <c r="D22" s="848"/>
      <c r="E22" s="848"/>
      <c r="F22" s="988"/>
      <c r="G22" s="988"/>
      <c r="H22" s="988"/>
    </row>
    <row customHeight="1" ht="36">
      <c r="A23" s="848" t="s">
        <v>2146</v>
      </c>
      <c r="B23" s="848"/>
      <c r="C23" s="986" t="s">
        <v>2147</v>
      </c>
      <c r="D23" s="848"/>
      <c r="E23" s="848"/>
      <c r="F23" s="988"/>
      <c r="G23" s="988"/>
      <c r="H23" s="988"/>
    </row>
    <row customHeight="1" ht="28.5">
      <c r="A24" s="848" t="s">
        <v>2148</v>
      </c>
      <c r="B24" s="848"/>
      <c r="C24" s="986" t="s">
        <v>2149</v>
      </c>
      <c r="D24" s="848"/>
      <c r="E24" s="848"/>
      <c r="F24" s="988"/>
      <c r="G24" s="988"/>
      <c r="H24" s="988"/>
    </row>
    <row customHeight="1" ht="36">
      <c r="A25" s="848" t="s">
        <v>2150</v>
      </c>
      <c r="B25" s="848"/>
      <c r="C25" s="986" t="s">
        <v>2151</v>
      </c>
      <c r="D25" s="848"/>
      <c r="E25" s="848"/>
      <c r="F25" s="988"/>
      <c r="G25" s="988"/>
      <c r="H25" s="988"/>
    </row>
    <row customHeight="1" ht="27">
      <c r="A26" s="848" t="s">
        <v>2152</v>
      </c>
      <c r="B26" s="848"/>
      <c r="C26" s="986" t="s">
        <v>2153</v>
      </c>
      <c r="D26" s="848"/>
      <c r="E26" s="848"/>
      <c r="F26" s="988"/>
      <c r="G26" s="988"/>
      <c r="H26" s="988"/>
    </row>
    <row customHeight="1" ht="36">
      <c r="A27" s="848" t="s">
        <v>2154</v>
      </c>
      <c r="B27" s="848"/>
      <c r="C27" s="986" t="s">
        <v>2155</v>
      </c>
      <c r="D27" s="848"/>
      <c r="E27" s="848"/>
      <c r="F27" s="988"/>
      <c r="G27" s="988"/>
      <c r="H27" s="988"/>
    </row>
    <row customHeight="1" ht="28.5">
      <c r="A28" s="848" t="s">
        <v>2156</v>
      </c>
      <c r="B28" s="848"/>
      <c r="C28" s="986" t="s">
        <v>2157</v>
      </c>
      <c r="D28" s="848"/>
      <c r="E28" s="848"/>
      <c r="F28" s="988"/>
      <c r="G28" s="988"/>
      <c r="H28" s="988"/>
    </row>
    <row customHeight="1" ht="126">
      <c r="A29" s="848" t="s">
        <v>2158</v>
      </c>
      <c r="B29" s="848" t="s">
        <v>1728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2159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2160</v>
      </c>
    </row>
    <row customHeight="1" ht="36">
      <c r="A30" s="848" t="s">
        <v>2161</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2162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2163</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2164</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2165</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2166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2167</v>
      </c>
    </row>
    <row customHeight="1" ht="9">
      <c r="A33" s="848"/>
      <c r="B33" s="848"/>
      <c r="C33" s="986"/>
      <c r="D33" s="848"/>
      <c r="E33" s="848"/>
      <c r="F33" s="988"/>
      <c r="G33" s="988"/>
      <c r="H33" s="988"/>
    </row>
    <row customHeight="1" ht="9">
      <c r="A34" s="848"/>
      <c r="B34" s="848" t="s">
        <v>1664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A1403-1F78-B564-F1B1-0.A29D4E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2168</v>
      </c>
      <c r="D1" s="900"/>
      <c r="E1" s="900"/>
      <c r="F1" s="900"/>
      <c r="G1" s="900"/>
      <c r="H1" s="900" t="s">
        <v>2169</v>
      </c>
      <c r="I1" s="900"/>
      <c r="J1" s="900"/>
      <c r="K1" s="900"/>
      <c r="L1" s="900"/>
      <c r="M1" s="900" t="s">
        <v>2170</v>
      </c>
      <c r="N1" s="900" t="s">
        <v>2171</v>
      </c>
      <c r="O1" s="2594" t="s">
        <v>2172</v>
      </c>
      <c r="P1" s="2594"/>
      <c r="Q1" s="2594"/>
      <c r="R1" s="2594"/>
      <c r="S1" s="2594"/>
      <c r="T1" s="2594" t="s">
        <v>2170</v>
      </c>
      <c r="U1" s="2594"/>
      <c r="V1" s="2594"/>
      <c r="W1" s="2594"/>
      <c r="X1" s="2594"/>
      <c r="Y1" s="1001"/>
      <c r="Z1" s="2594" t="s">
        <v>2173</v>
      </c>
      <c r="AA1" s="2594"/>
      <c r="AB1" s="2594"/>
      <c r="AC1" s="2594"/>
      <c r="AD1" s="2594"/>
    </row>
    <row customHeight="1" ht="18">
      <c r="A2" s="848"/>
      <c r="B2" s="848"/>
      <c r="C2" s="843" t="s">
        <v>959</v>
      </c>
      <c r="D2" s="843" t="s">
        <v>1005</v>
      </c>
      <c r="E2" s="843" t="s">
        <v>1058</v>
      </c>
      <c r="F2" s="843" t="s">
        <v>1045</v>
      </c>
      <c r="G2" s="843" t="s">
        <v>1776</v>
      </c>
      <c r="H2" s="845"/>
      <c r="I2" s="845"/>
      <c r="J2" s="845"/>
      <c r="K2" s="845"/>
      <c r="L2" s="845"/>
      <c r="M2" s="845"/>
      <c r="N2" s="845"/>
      <c r="O2" s="843" t="s">
        <v>959</v>
      </c>
      <c r="P2" s="843" t="s">
        <v>1005</v>
      </c>
      <c r="Q2" s="843" t="s">
        <v>1045</v>
      </c>
      <c r="R2" s="843" t="s">
        <v>1058</v>
      </c>
      <c r="S2" s="843" t="s">
        <v>1776</v>
      </c>
      <c r="T2" s="843" t="s">
        <v>959</v>
      </c>
      <c r="U2" s="843" t="s">
        <v>1005</v>
      </c>
      <c r="V2" s="843" t="s">
        <v>1045</v>
      </c>
      <c r="W2" s="843" t="s">
        <v>1058</v>
      </c>
      <c r="X2" s="843" t="s">
        <v>1776</v>
      </c>
      <c r="Y2" s="843"/>
      <c r="Z2" s="843" t="s">
        <v>959</v>
      </c>
      <c r="AA2" s="852" t="s">
        <v>1005</v>
      </c>
      <c r="AB2" s="843" t="s">
        <v>1045</v>
      </c>
      <c r="AC2" s="843" t="s">
        <v>1058</v>
      </c>
      <c r="AD2" s="843" t="s">
        <v>1776</v>
      </c>
    </row>
    <row customHeight="1" ht="162">
      <c r="A3" s="847" t="s">
        <v>26</v>
      </c>
      <c r="B3" s="847"/>
      <c r="C3" s="2598" t="s">
        <v>2174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2175</v>
      </c>
      <c r="AA3" s="845" t="s">
        <v>2176</v>
      </c>
      <c r="AB3" s="848" t="s">
        <v>2177</v>
      </c>
      <c r="AC3" s="848" t="s">
        <v>2178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1715</v>
      </c>
      <c r="D11" s="2601" t="s">
        <v>1711</v>
      </c>
      <c r="E11" s="2601" t="s">
        <v>1809</v>
      </c>
      <c r="F11" s="2601" t="s">
        <v>2179</v>
      </c>
      <c r="G11" s="2601"/>
      <c r="H11" s="900" t="s">
        <v>2180</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2181</v>
      </c>
      <c r="U11" s="845" t="s">
        <v>2182</v>
      </c>
      <c r="V11" s="845"/>
      <c r="W11" s="845"/>
      <c r="X11" s="845"/>
      <c r="Y11" s="1002"/>
      <c r="Z11" s="848" t="s">
        <v>2183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2184</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2185</v>
      </c>
      <c r="U12" s="845" t="s">
        <v>2186</v>
      </c>
      <c r="V12" s="845"/>
      <c r="W12" s="845"/>
      <c r="X12" s="845"/>
      <c r="Y12" s="1002"/>
      <c r="Z12" s="848" t="s">
        <v>2187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2188</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2189</v>
      </c>
      <c r="U13" s="846" t="s">
        <v>2190</v>
      </c>
      <c r="V13" s="846"/>
      <c r="W13" s="846"/>
      <c r="X13" s="845"/>
      <c r="Y13" s="1002"/>
      <c r="Z13" s="848" t="s">
        <v>2191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2192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2193</v>
      </c>
      <c r="AA14" s="851" t="s">
        <v>2193</v>
      </c>
      <c r="AB14" s="848"/>
      <c r="AC14" s="848"/>
      <c r="AD14" s="848"/>
    </row>
    <row customHeight="1" ht="108">
      <c r="A15" s="2595"/>
      <c r="B15" s="901">
        <v>5</v>
      </c>
      <c r="C15" s="2602"/>
      <c r="D15" s="2602"/>
      <c r="E15" s="2602"/>
      <c r="F15" s="2602"/>
      <c r="G15" s="2602"/>
      <c r="H15" s="2596" t="s">
        <v>2194</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2195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2196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2196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1812</v>
      </c>
      <c r="B18" s="901">
        <v>1</v>
      </c>
      <c r="C18" s="845" t="s">
        <v>2180</v>
      </c>
      <c r="D18" s="969" t="s">
        <v>2180</v>
      </c>
      <c r="E18" s="845" t="s">
        <v>2180</v>
      </c>
      <c r="F18" s="845" t="s">
        <v>2180</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2197</v>
      </c>
      <c r="U18" s="848" t="s">
        <v>2198</v>
      </c>
      <c r="V18" s="848" t="s">
        <v>2199</v>
      </c>
      <c r="W18" s="848" t="s">
        <v>2200</v>
      </c>
      <c r="X18" s="845"/>
      <c r="Y18" s="1002"/>
      <c r="Z18" s="848" t="s">
        <v>2201</v>
      </c>
      <c r="AA18" s="851" t="s">
        <v>2202</v>
      </c>
      <c r="AB18" s="851" t="s">
        <v>2202</v>
      </c>
      <c r="AC18" s="851" t="s">
        <v>2202</v>
      </c>
      <c r="AD18" s="848"/>
    </row>
    <row customHeight="1" ht="36">
      <c r="A19" s="847"/>
      <c r="B19" s="901">
        <v>2</v>
      </c>
      <c r="C19" s="845" t="s">
        <v>2184</v>
      </c>
      <c r="D19" s="969" t="s">
        <v>2184</v>
      </c>
      <c r="E19" s="845" t="s">
        <v>2184</v>
      </c>
      <c r="F19" s="845" t="s">
        <v>2184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2203</v>
      </c>
      <c r="U19" s="848" t="s">
        <v>2204</v>
      </c>
      <c r="V19" s="848" t="s">
        <v>2205</v>
      </c>
      <c r="W19" s="848" t="s">
        <v>2206</v>
      </c>
      <c r="X19" s="845"/>
      <c r="Y19" s="1002"/>
      <c r="Z19" s="848" t="s">
        <v>2207</v>
      </c>
      <c r="AA19" s="851" t="s">
        <v>2207</v>
      </c>
      <c r="AB19" s="851" t="s">
        <v>2207</v>
      </c>
      <c r="AC19" s="851" t="s">
        <v>2207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860</v>
      </c>
      <c r="P20" s="959" t="s">
        <v>860</v>
      </c>
      <c r="Q20" s="959" t="s">
        <v>860</v>
      </c>
      <c r="R20" s="959" t="s">
        <v>860</v>
      </c>
      <c r="S20" s="959"/>
      <c r="T20" s="966" t="s">
        <v>2208</v>
      </c>
      <c r="U20" s="848" t="s">
        <v>2209</v>
      </c>
      <c r="V20" s="848" t="s">
        <v>2210</v>
      </c>
      <c r="W20" s="848" t="s">
        <v>2211</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460</v>
      </c>
      <c r="P21" s="959"/>
      <c r="Q21" s="959"/>
      <c r="R21" s="959"/>
      <c r="S21" s="959"/>
      <c r="T21" s="966" t="s">
        <v>2212</v>
      </c>
      <c r="U21" s="848"/>
      <c r="V21" s="848"/>
      <c r="W21" s="848"/>
      <c r="X21" s="845"/>
      <c r="Y21" s="1002"/>
      <c r="Z21" s="848" t="s">
        <v>2213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460</v>
      </c>
      <c r="R22" s="959"/>
      <c r="S22" s="959"/>
      <c r="T22" s="966"/>
      <c r="U22" s="848"/>
      <c r="V22" s="848" t="s">
        <v>2214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463</v>
      </c>
      <c r="R23" s="959"/>
      <c r="S23" s="959"/>
      <c r="T23" s="966"/>
      <c r="U23" s="848"/>
      <c r="V23" s="848" t="s">
        <v>2215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880</v>
      </c>
      <c r="R24" s="959"/>
      <c r="S24" s="959"/>
      <c r="T24" s="966"/>
      <c r="U24" s="848"/>
      <c r="V24" s="848" t="s">
        <v>2216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463</v>
      </c>
      <c r="P25" s="959" t="s">
        <v>460</v>
      </c>
      <c r="Q25" s="959" t="s">
        <v>887</v>
      </c>
      <c r="R25" s="959" t="s">
        <v>460</v>
      </c>
      <c r="S25" s="959"/>
      <c r="T25" s="966" t="s">
        <v>2217</v>
      </c>
      <c r="U25" s="848" t="s">
        <v>2217</v>
      </c>
      <c r="V25" s="848" t="s">
        <v>2217</v>
      </c>
      <c r="W25" s="848" t="s">
        <v>2217</v>
      </c>
      <c r="X25" s="845"/>
      <c r="Y25" s="1002"/>
      <c r="Z25" s="848"/>
      <c r="AA25" s="851"/>
      <c r="AB25" s="848"/>
      <c r="AC25" s="848"/>
      <c r="AD25" s="848"/>
    </row>
    <row customHeight="1" ht="18">
      <c r="A26" s="847"/>
      <c r="B26" s="901">
        <v>9</v>
      </c>
      <c r="C26" s="845" t="s">
        <v>804</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876</v>
      </c>
      <c r="P26" s="959" t="s">
        <v>870</v>
      </c>
      <c r="Q26" s="959" t="s">
        <v>2218</v>
      </c>
      <c r="R26" s="959" t="s">
        <v>870</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2219</v>
      </c>
      <c r="V26" s="966" t="s">
        <v>2219</v>
      </c>
      <c r="W26" s="966" t="s">
        <v>2219</v>
      </c>
      <c r="X26" s="845"/>
      <c r="Y26" s="1002"/>
      <c r="Z26" s="848"/>
      <c r="AA26" s="851"/>
      <c r="AB26" s="848"/>
      <c r="AC26" s="848"/>
      <c r="AD26" s="848"/>
    </row>
    <row customHeight="1" ht="18">
      <c r="A27" s="847"/>
      <c r="B27" s="901">
        <v>10</v>
      </c>
      <c r="C27" s="845" t="s">
        <v>808</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878</v>
      </c>
      <c r="P27" s="959" t="s">
        <v>872</v>
      </c>
      <c r="Q27" s="959" t="s">
        <v>2220</v>
      </c>
      <c r="R27" s="959" t="s">
        <v>872</v>
      </c>
      <c r="S27" s="959"/>
      <c r="T27" s="966" t="s">
        <v>2221</v>
      </c>
      <c r="U27" s="966" t="s">
        <v>2221</v>
      </c>
      <c r="V27" s="966" t="s">
        <v>2221</v>
      </c>
      <c r="W27" s="966" t="s">
        <v>2221</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880</v>
      </c>
      <c r="P28" s="959"/>
      <c r="Q28" s="959"/>
      <c r="R28" s="959"/>
      <c r="S28" s="959"/>
      <c r="T28" s="966" t="s">
        <v>2222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887</v>
      </c>
      <c r="P29" s="959" t="s">
        <v>463</v>
      </c>
      <c r="Q29" s="959"/>
      <c r="R29" s="959" t="s">
        <v>463</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2223</v>
      </c>
      <c r="V29" s="848"/>
      <c r="W29" s="848" t="s">
        <v>2223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889</v>
      </c>
      <c r="P30" s="959" t="s">
        <v>880</v>
      </c>
      <c r="Q30" s="959" t="s">
        <v>889</v>
      </c>
      <c r="R30" s="959" t="s">
        <v>880</v>
      </c>
      <c r="S30" s="959"/>
      <c r="T30" s="966" t="s">
        <v>2224</v>
      </c>
      <c r="U30" s="848" t="s">
        <v>2224</v>
      </c>
      <c r="V30" s="848" t="s">
        <v>2224</v>
      </c>
      <c r="W30" s="848" t="s">
        <v>2224</v>
      </c>
      <c r="X30" s="845"/>
      <c r="Y30" s="1002"/>
      <c r="Z30" s="848"/>
      <c r="AA30" s="851" t="s">
        <v>2225</v>
      </c>
      <c r="AB30" s="851" t="s">
        <v>2225</v>
      </c>
      <c r="AC30" s="851" t="s">
        <v>2225</v>
      </c>
      <c r="AD30" s="848"/>
    </row>
    <row customHeight="1" ht="18">
      <c r="A31" s="847"/>
      <c r="B31" s="901">
        <v>14</v>
      </c>
      <c r="C31" s="845" t="s">
        <v>2226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2227</v>
      </c>
      <c r="P31" s="959" t="s">
        <v>883</v>
      </c>
      <c r="Q31" s="959" t="s">
        <v>2227</v>
      </c>
      <c r="R31" s="959" t="s">
        <v>883</v>
      </c>
      <c r="S31" s="959"/>
      <c r="T31" s="967" t="s">
        <v>2228</v>
      </c>
      <c r="U31" s="848" t="s">
        <v>2228</v>
      </c>
      <c r="V31" s="848" t="s">
        <v>2228</v>
      </c>
      <c r="W31" s="848" t="s">
        <v>2228</v>
      </c>
      <c r="X31" s="845"/>
      <c r="Y31" s="1002"/>
      <c r="Z31" s="848"/>
      <c r="AA31" s="851"/>
      <c r="AB31" s="851"/>
      <c r="AC31" s="851"/>
      <c r="AD31" s="848"/>
    </row>
    <row customHeight="1" ht="36">
      <c r="A32" s="847"/>
      <c r="B32" s="901">
        <v>15</v>
      </c>
      <c r="C32" s="845" t="s">
        <v>2229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2230</v>
      </c>
      <c r="P32" s="959" t="s">
        <v>885</v>
      </c>
      <c r="Q32" s="959" t="s">
        <v>2230</v>
      </c>
      <c r="R32" s="959" t="s">
        <v>885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2231</v>
      </c>
      <c r="V32" s="848" t="s">
        <v>2231</v>
      </c>
      <c r="W32" s="848" t="s">
        <v>2231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891</v>
      </c>
      <c r="P33" s="959" t="s">
        <v>887</v>
      </c>
      <c r="Q33" s="959" t="s">
        <v>891</v>
      </c>
      <c r="R33" s="959" t="s">
        <v>887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2232</v>
      </c>
      <c r="V33" s="848" t="s">
        <v>2232</v>
      </c>
      <c r="W33" s="848" t="s">
        <v>2233</v>
      </c>
      <c r="X33" s="845"/>
      <c r="Y33" s="1002"/>
      <c r="Z33" s="848"/>
      <c r="AA33" s="851" t="s">
        <v>2234</v>
      </c>
      <c r="AB33" s="851" t="s">
        <v>2234</v>
      </c>
      <c r="AC33" s="851" t="s">
        <v>2234</v>
      </c>
      <c r="AD33" s="848"/>
    </row>
    <row customHeight="1" ht="27">
      <c r="A34" s="847"/>
      <c r="B34" s="901">
        <v>17</v>
      </c>
      <c r="C34" s="845" t="s">
        <v>2235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2236</v>
      </c>
      <c r="P34" s="959" t="s">
        <v>2218</v>
      </c>
      <c r="Q34" s="959" t="s">
        <v>2236</v>
      </c>
      <c r="R34" s="959" t="s">
        <v>2218</v>
      </c>
      <c r="S34" s="959"/>
      <c r="T34" s="968" t="s">
        <v>2237</v>
      </c>
      <c r="U34" s="848" t="s">
        <v>2237</v>
      </c>
      <c r="V34" s="848" t="s">
        <v>2237</v>
      </c>
      <c r="W34" s="848" t="s">
        <v>2238</v>
      </c>
      <c r="X34" s="845"/>
      <c r="Y34" s="1002"/>
      <c r="Z34" s="848"/>
      <c r="AA34" s="851"/>
      <c r="AB34" s="848"/>
      <c r="AC34" s="848"/>
      <c r="AD34" s="848"/>
    </row>
    <row customHeight="1" ht="45">
      <c r="A35" s="847"/>
      <c r="B35" s="901">
        <v>18</v>
      </c>
      <c r="C35" s="845" t="s">
        <v>2239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2240</v>
      </c>
      <c r="P35" s="959" t="s">
        <v>2220</v>
      </c>
      <c r="Q35" s="959" t="s">
        <v>2240</v>
      </c>
      <c r="R35" s="959" t="s">
        <v>2220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2241</v>
      </c>
      <c r="V35" s="848" t="s">
        <v>2241</v>
      </c>
      <c r="W35" s="848" t="s">
        <v>2241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893</v>
      </c>
      <c r="P36" s="959" t="s">
        <v>889</v>
      </c>
      <c r="Q36" s="959" t="s">
        <v>893</v>
      </c>
      <c r="R36" s="959" t="s">
        <v>889</v>
      </c>
      <c r="S36" s="959"/>
      <c r="T36" s="966" t="s">
        <v>2242</v>
      </c>
      <c r="U36" s="848" t="s">
        <v>2242</v>
      </c>
      <c r="V36" s="848" t="s">
        <v>2242</v>
      </c>
      <c r="W36" s="848" t="s">
        <v>2242</v>
      </c>
      <c r="X36" s="845"/>
      <c r="Y36" s="1002"/>
      <c r="Z36" s="848"/>
      <c r="AA36" s="851"/>
      <c r="AB36" s="848"/>
      <c r="AC36" s="848"/>
      <c r="AD36" s="848"/>
    </row>
    <row customHeight="1" ht="18">
      <c r="A37" s="847"/>
      <c r="B37" s="901">
        <v>20</v>
      </c>
      <c r="C37" s="845" t="s">
        <v>2243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2244</v>
      </c>
      <c r="P37" s="959" t="s">
        <v>2227</v>
      </c>
      <c r="Q37" s="959" t="s">
        <v>2244</v>
      </c>
      <c r="R37" s="959" t="s">
        <v>2227</v>
      </c>
      <c r="S37" s="959"/>
      <c r="T37" s="966" t="s">
        <v>2245</v>
      </c>
      <c r="U37" s="848" t="s">
        <v>2245</v>
      </c>
      <c r="V37" s="848" t="s">
        <v>2245</v>
      </c>
      <c r="W37" s="848" t="s">
        <v>2245</v>
      </c>
      <c r="X37" s="845"/>
      <c r="Y37" s="1002"/>
      <c r="Z37" s="848"/>
      <c r="AA37" s="851"/>
      <c r="AB37" s="848"/>
      <c r="AC37" s="848"/>
      <c r="AD37" s="848"/>
    </row>
    <row customHeight="1" ht="18">
      <c r="A38" s="847"/>
      <c r="B38" s="901">
        <v>21</v>
      </c>
      <c r="C38" s="845" t="s">
        <v>2246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2247</v>
      </c>
      <c r="P38" s="959" t="s">
        <v>2230</v>
      </c>
      <c r="Q38" s="959" t="s">
        <v>2247</v>
      </c>
      <c r="R38" s="959" t="s">
        <v>2230</v>
      </c>
      <c r="S38" s="959"/>
      <c r="T38" s="966" t="s">
        <v>2248</v>
      </c>
      <c r="U38" s="848" t="s">
        <v>2248</v>
      </c>
      <c r="V38" s="848" t="s">
        <v>2248</v>
      </c>
      <c r="W38" s="848" t="s">
        <v>2248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897</v>
      </c>
      <c r="P39" s="959" t="s">
        <v>891</v>
      </c>
      <c r="Q39" s="959" t="s">
        <v>897</v>
      </c>
      <c r="R39" s="959" t="s">
        <v>891</v>
      </c>
      <c r="S39" s="959"/>
      <c r="T39" s="966" t="s">
        <v>2249</v>
      </c>
      <c r="U39" s="848" t="s">
        <v>2250</v>
      </c>
      <c r="V39" s="848" t="s">
        <v>2251</v>
      </c>
      <c r="W39" s="848" t="s">
        <v>2252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2253</v>
      </c>
      <c r="P40" s="959" t="s">
        <v>893</v>
      </c>
      <c r="Q40" s="959" t="s">
        <v>2253</v>
      </c>
      <c r="R40" s="959" t="s">
        <v>893</v>
      </c>
      <c r="S40" s="959"/>
      <c r="T40" s="845" t="s">
        <v>2254</v>
      </c>
      <c r="U40" s="845" t="s">
        <v>2254</v>
      </c>
      <c r="V40" s="845" t="s">
        <v>2254</v>
      </c>
      <c r="W40" s="845" t="s">
        <v>2254</v>
      </c>
      <c r="X40" s="845"/>
      <c r="Y40" s="1002"/>
      <c r="Z40" s="848" t="s">
        <v>2255</v>
      </c>
      <c r="AA40" s="851" t="s">
        <v>2255</v>
      </c>
      <c r="AB40" s="851" t="s">
        <v>2255</v>
      </c>
      <c r="AC40" s="851" t="s">
        <v>2255</v>
      </c>
      <c r="AD40" s="848"/>
    </row>
    <row customHeight="1" ht="27">
      <c r="A41" s="847"/>
      <c r="B41" s="901">
        <v>24</v>
      </c>
      <c r="C41" s="845" t="s">
        <v>2256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2257</v>
      </c>
      <c r="P41" s="959" t="s">
        <v>2244</v>
      </c>
      <c r="Q41" s="959" t="s">
        <v>2257</v>
      </c>
      <c r="R41" s="959" t="s">
        <v>2244</v>
      </c>
      <c r="S41" s="959"/>
      <c r="T41" s="845" t="s">
        <v>2258</v>
      </c>
      <c r="U41" s="845" t="s">
        <v>2258</v>
      </c>
      <c r="V41" s="845" t="s">
        <v>2258</v>
      </c>
      <c r="W41" s="845" t="s">
        <v>2258</v>
      </c>
      <c r="X41" s="845"/>
      <c r="Y41" s="1002"/>
      <c r="Z41" s="848" t="s">
        <v>2259</v>
      </c>
      <c r="AA41" s="848" t="s">
        <v>2259</v>
      </c>
      <c r="AB41" s="848" t="s">
        <v>2259</v>
      </c>
      <c r="AC41" s="848" t="s">
        <v>2259</v>
      </c>
      <c r="AD41" s="848"/>
    </row>
    <row customHeight="1" ht="27">
      <c r="A42" s="847"/>
      <c r="B42" s="901">
        <v>25</v>
      </c>
      <c r="C42" s="845" t="s">
        <v>2260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2261</v>
      </c>
      <c r="P42" s="959" t="s">
        <v>2247</v>
      </c>
      <c r="Q42" s="959" t="s">
        <v>2261</v>
      </c>
      <c r="R42" s="959" t="s">
        <v>2247</v>
      </c>
      <c r="S42" s="959"/>
      <c r="T42" s="845" t="s">
        <v>2262</v>
      </c>
      <c r="U42" s="845" t="s">
        <v>2262</v>
      </c>
      <c r="V42" s="845" t="s">
        <v>2262</v>
      </c>
      <c r="W42" s="845" t="s">
        <v>2262</v>
      </c>
      <c r="X42" s="845"/>
      <c r="Y42" s="1002"/>
      <c r="Z42" s="848" t="s">
        <v>2263</v>
      </c>
      <c r="AA42" s="848" t="s">
        <v>2263</v>
      </c>
      <c r="AB42" s="848" t="s">
        <v>2263</v>
      </c>
      <c r="AC42" s="848" t="s">
        <v>2263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2264</v>
      </c>
      <c r="P43" s="959" t="s">
        <v>897</v>
      </c>
      <c r="Q43" s="959" t="s">
        <v>2264</v>
      </c>
      <c r="R43" s="959" t="s">
        <v>897</v>
      </c>
      <c r="S43" s="959"/>
      <c r="T43" s="845" t="s">
        <v>2265</v>
      </c>
      <c r="U43" s="845" t="s">
        <v>2265</v>
      </c>
      <c r="V43" s="845" t="s">
        <v>2265</v>
      </c>
      <c r="W43" s="845" t="s">
        <v>2265</v>
      </c>
      <c r="X43" s="845"/>
      <c r="Y43" s="1002"/>
      <c r="Z43" s="848" t="s">
        <v>2266</v>
      </c>
      <c r="AA43" s="848" t="s">
        <v>2266</v>
      </c>
      <c r="AB43" s="848" t="s">
        <v>2266</v>
      </c>
      <c r="AC43" s="848" t="s">
        <v>2266</v>
      </c>
      <c r="AD43" s="848"/>
    </row>
    <row customHeight="1" ht="27">
      <c r="A44" s="847"/>
      <c r="B44" s="901">
        <v>27</v>
      </c>
      <c r="C44" s="845" t="s">
        <v>2267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2268</v>
      </c>
      <c r="P44" s="959" t="s">
        <v>2269</v>
      </c>
      <c r="Q44" s="959" t="s">
        <v>2268</v>
      </c>
      <c r="R44" s="959" t="s">
        <v>2269</v>
      </c>
      <c r="S44" s="959"/>
      <c r="T44" s="845" t="s">
        <v>2258</v>
      </c>
      <c r="U44" s="845" t="s">
        <v>2258</v>
      </c>
      <c r="V44" s="845" t="s">
        <v>2258</v>
      </c>
      <c r="W44" s="845" t="s">
        <v>2258</v>
      </c>
      <c r="X44" s="845"/>
      <c r="Y44" s="1002"/>
      <c r="Z44" s="848" t="s">
        <v>2270</v>
      </c>
      <c r="AA44" s="848" t="s">
        <v>2270</v>
      </c>
      <c r="AB44" s="848" t="s">
        <v>2270</v>
      </c>
      <c r="AC44" s="848" t="s">
        <v>2270</v>
      </c>
      <c r="AD44" s="848"/>
    </row>
    <row customHeight="1" ht="27">
      <c r="A45" s="847"/>
      <c r="B45" s="901">
        <v>28</v>
      </c>
      <c r="C45" s="845" t="s">
        <v>2271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2272</v>
      </c>
      <c r="P45" s="959" t="s">
        <v>2273</v>
      </c>
      <c r="Q45" s="959" t="s">
        <v>2272</v>
      </c>
      <c r="R45" s="959" t="s">
        <v>2273</v>
      </c>
      <c r="S45" s="959"/>
      <c r="T45" s="845" t="s">
        <v>2262</v>
      </c>
      <c r="U45" s="845" t="s">
        <v>2262</v>
      </c>
      <c r="V45" s="845" t="s">
        <v>2262</v>
      </c>
      <c r="W45" s="845" t="s">
        <v>2262</v>
      </c>
      <c r="X45" s="845"/>
      <c r="Y45" s="1002"/>
      <c r="Z45" s="848" t="s">
        <v>2274</v>
      </c>
      <c r="AA45" s="848" t="s">
        <v>2274</v>
      </c>
      <c r="AB45" s="848" t="s">
        <v>2274</v>
      </c>
      <c r="AC45" s="848" t="s">
        <v>2274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2275</v>
      </c>
      <c r="P46" s="959" t="s">
        <v>2253</v>
      </c>
      <c r="Q46" s="959" t="s">
        <v>2275</v>
      </c>
      <c r="R46" s="959" t="s">
        <v>2253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2276</v>
      </c>
      <c r="V46" s="845" t="s">
        <v>2276</v>
      </c>
      <c r="W46" s="845" t="s">
        <v>2276</v>
      </c>
      <c r="X46" s="845"/>
      <c r="Y46" s="1002"/>
      <c r="Z46" s="848" t="s">
        <v>2277</v>
      </c>
      <c r="AA46" s="848" t="s">
        <v>2278</v>
      </c>
      <c r="AB46" s="848" t="s">
        <v>2278</v>
      </c>
      <c r="AC46" s="848" t="s">
        <v>2278</v>
      </c>
      <c r="AD46" s="848"/>
    </row>
    <row customHeight="1" ht="54">
      <c r="A47" s="847"/>
      <c r="B47" s="901">
        <v>30</v>
      </c>
      <c r="C47" s="845" t="s">
        <v>2279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2280</v>
      </c>
      <c r="P47" s="959" t="s">
        <v>2257</v>
      </c>
      <c r="Q47" s="959" t="s">
        <v>2280</v>
      </c>
      <c r="R47" s="959" t="s">
        <v>2257</v>
      </c>
      <c r="S47" s="959"/>
      <c r="T47" s="845" t="s">
        <v>2281</v>
      </c>
      <c r="U47" s="845" t="s">
        <v>2281</v>
      </c>
      <c r="V47" s="845" t="s">
        <v>2281</v>
      </c>
      <c r="W47" s="845" t="s">
        <v>2281</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2264</v>
      </c>
      <c r="Q48" s="959" t="s">
        <v>2282</v>
      </c>
      <c r="R48" s="959" t="s">
        <v>2264</v>
      </c>
      <c r="S48" s="959"/>
      <c r="T48" s="845"/>
      <c r="U48" s="845" t="s">
        <v>2283</v>
      </c>
      <c r="V48" s="845" t="s">
        <v>2284</v>
      </c>
      <c r="W48" s="845" t="s">
        <v>2284</v>
      </c>
      <c r="X48" s="845"/>
      <c r="Y48" s="1002"/>
      <c r="Z48" s="848"/>
      <c r="AA48" s="851" t="s">
        <v>2278</v>
      </c>
      <c r="AB48" s="851" t="s">
        <v>2278</v>
      </c>
      <c r="AC48" s="851" t="s">
        <v>2278</v>
      </c>
      <c r="AD48" s="848"/>
    </row>
    <row customHeight="1" ht="54">
      <c r="A49" s="847"/>
      <c r="B49" s="901">
        <v>32</v>
      </c>
      <c r="C49" s="845" t="s">
        <v>2285</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2268</v>
      </c>
      <c r="Q49" s="959" t="s">
        <v>2286</v>
      </c>
      <c r="R49" s="959" t="s">
        <v>2268</v>
      </c>
      <c r="S49" s="959"/>
      <c r="T49" s="845"/>
      <c r="U49" s="845" t="s">
        <v>2281</v>
      </c>
      <c r="V49" s="845" t="s">
        <v>2281</v>
      </c>
      <c r="W49" s="845" t="s">
        <v>2281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2282</v>
      </c>
      <c r="P50" s="959" t="s">
        <v>2275</v>
      </c>
      <c r="Q50" s="959" t="s">
        <v>2287</v>
      </c>
      <c r="R50" s="959" t="s">
        <v>2275</v>
      </c>
      <c r="S50" s="959"/>
      <c r="T50" s="845" t="s">
        <v>2288</v>
      </c>
      <c r="U50" s="845" t="s">
        <v>2289</v>
      </c>
      <c r="V50" s="845" t="s">
        <v>2290</v>
      </c>
      <c r="W50" s="845" t="s">
        <v>2291</v>
      </c>
      <c r="X50" s="845"/>
      <c r="Y50" s="1002"/>
      <c r="Z50" s="848" t="s">
        <v>2292</v>
      </c>
      <c r="AA50" s="851" t="s">
        <v>2293</v>
      </c>
      <c r="AB50" s="851" t="s">
        <v>2293</v>
      </c>
      <c r="AC50" s="851" t="s">
        <v>2293</v>
      </c>
      <c r="AD50" s="848"/>
    </row>
    <row customHeight="1" ht="27">
      <c r="A51" s="847"/>
      <c r="B51" s="901">
        <v>34</v>
      </c>
      <c r="C51" s="845" t="s">
        <v>2294</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94</v>
      </c>
      <c r="P51" s="959"/>
      <c r="Q51" s="959"/>
      <c r="R51" s="959"/>
      <c r="S51" s="959"/>
      <c r="T51" s="845" t="s">
        <v>2295</v>
      </c>
      <c r="U51" s="845"/>
      <c r="V51" s="845"/>
      <c r="W51" s="845"/>
      <c r="X51" s="845"/>
      <c r="Y51" s="1002"/>
      <c r="Z51" s="848"/>
      <c r="AA51" s="851"/>
      <c r="AB51" s="851"/>
      <c r="AC51" s="851"/>
      <c r="AD51" s="848"/>
    </row>
    <row customHeight="1" ht="36">
      <c r="A52" s="847"/>
      <c r="B52" s="901">
        <v>35</v>
      </c>
      <c r="C52" s="845" t="s">
        <v>2188</v>
      </c>
      <c r="D52" s="969" t="s">
        <v>2188</v>
      </c>
      <c r="E52" s="845" t="s">
        <v>2188</v>
      </c>
      <c r="F52" s="845" t="s">
        <v>2188</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95</v>
      </c>
      <c r="P52" s="959" t="s">
        <v>94</v>
      </c>
      <c r="Q52" s="959" t="s">
        <v>94</v>
      </c>
      <c r="R52" s="959" t="s">
        <v>94</v>
      </c>
      <c r="S52" s="959"/>
      <c r="T52" s="845" t="s">
        <v>2296</v>
      </c>
      <c r="U52" s="845" t="s">
        <v>2297</v>
      </c>
      <c r="V52" s="845" t="s">
        <v>2298</v>
      </c>
      <c r="W52" s="845" t="s">
        <v>2299</v>
      </c>
      <c r="X52" s="845"/>
      <c r="Y52" s="1002"/>
      <c r="Z52" s="848" t="s">
        <v>901</v>
      </c>
      <c r="AA52" s="851" t="s">
        <v>901</v>
      </c>
      <c r="AB52" s="851" t="s">
        <v>901</v>
      </c>
      <c r="AC52" s="851" t="s">
        <v>901</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905</v>
      </c>
      <c r="P53" s="959" t="s">
        <v>477</v>
      </c>
      <c r="Q53" s="959" t="s">
        <v>477</v>
      </c>
      <c r="R53" s="959" t="s">
        <v>477</v>
      </c>
      <c r="S53" s="959"/>
      <c r="T53" s="845" t="s">
        <v>2300</v>
      </c>
      <c r="U53" s="845" t="s">
        <v>2300</v>
      </c>
      <c r="V53" s="845" t="s">
        <v>2300</v>
      </c>
      <c r="W53" s="845" t="s">
        <v>2300</v>
      </c>
      <c r="X53" s="845"/>
      <c r="Y53" s="1002"/>
      <c r="Z53" s="848"/>
      <c r="AA53" s="851"/>
      <c r="AB53" s="848"/>
      <c r="AC53" s="848"/>
      <c r="AD53" s="848"/>
    </row>
    <row customHeight="1" ht="18">
      <c r="A54" s="847"/>
      <c r="B54" s="901">
        <v>37</v>
      </c>
      <c r="C54" s="845" t="s">
        <v>2194</v>
      </c>
      <c r="D54" s="969" t="s">
        <v>2194</v>
      </c>
      <c r="E54" s="845" t="s">
        <v>2194</v>
      </c>
      <c r="F54" s="845" t="s">
        <v>2194</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120</v>
      </c>
      <c r="P54" s="959" t="s">
        <v>95</v>
      </c>
      <c r="Q54" s="959" t="s">
        <v>95</v>
      </c>
      <c r="R54" s="959" t="s">
        <v>95</v>
      </c>
      <c r="S54" s="959"/>
      <c r="T54" s="845" t="s">
        <v>903</v>
      </c>
      <c r="U54" s="845" t="s">
        <v>903</v>
      </c>
      <c r="V54" s="845" t="s">
        <v>903</v>
      </c>
      <c r="W54" s="845" t="s">
        <v>903</v>
      </c>
      <c r="X54" s="845"/>
      <c r="Y54" s="1002"/>
      <c r="Z54" s="848" t="s">
        <v>904</v>
      </c>
      <c r="AA54" s="848" t="s">
        <v>904</v>
      </c>
      <c r="AB54" s="848" t="s">
        <v>904</v>
      </c>
      <c r="AC54" s="848" t="s">
        <v>904</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466</v>
      </c>
      <c r="P55" s="959" t="s">
        <v>905</v>
      </c>
      <c r="Q55" s="959" t="s">
        <v>905</v>
      </c>
      <c r="R55" s="959" t="s">
        <v>905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2301</v>
      </c>
      <c r="V55" s="845" t="s">
        <v>2301</v>
      </c>
      <c r="W55" s="845" t="s">
        <v>2301</v>
      </c>
      <c r="X55" s="845"/>
      <c r="Y55" s="1002"/>
      <c r="Z55" s="848" t="s">
        <v>2302</v>
      </c>
      <c r="AA55" s="848" t="s">
        <v>2302</v>
      </c>
      <c r="AB55" s="848" t="s">
        <v>2302</v>
      </c>
      <c r="AC55" s="848" t="s">
        <v>2302</v>
      </c>
      <c r="AD55" s="848"/>
    </row>
    <row customHeight="1" ht="27">
      <c r="A56" s="847"/>
      <c r="B56" s="901">
        <v>39</v>
      </c>
      <c r="C56" s="845" t="s">
        <v>1173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1299</v>
      </c>
      <c r="P56" s="959" t="s">
        <v>908</v>
      </c>
      <c r="Q56" s="959" t="s">
        <v>908</v>
      </c>
      <c r="R56" s="959" t="s">
        <v>908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2303</v>
      </c>
      <c r="V56" s="845" t="s">
        <v>2303</v>
      </c>
      <c r="W56" s="845" t="s">
        <v>2303</v>
      </c>
      <c r="X56" s="845"/>
      <c r="Y56" s="1002"/>
      <c r="Z56" s="848" t="s">
        <v>910</v>
      </c>
      <c r="AA56" s="848" t="s">
        <v>910</v>
      </c>
      <c r="AB56" s="848" t="s">
        <v>910</v>
      </c>
      <c r="AC56" s="848" t="s">
        <v>910</v>
      </c>
      <c r="AD56" s="848"/>
    </row>
    <row customHeight="1" ht="27">
      <c r="A57" s="847"/>
      <c r="B57" s="901">
        <v>40</v>
      </c>
      <c r="C57" s="845" t="s">
        <v>1175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2304</v>
      </c>
      <c r="P57" s="959" t="s">
        <v>911</v>
      </c>
      <c r="Q57" s="959" t="s">
        <v>911</v>
      </c>
      <c r="R57" s="959" t="s">
        <v>911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2305</v>
      </c>
      <c r="V57" s="845" t="s">
        <v>2305</v>
      </c>
      <c r="W57" s="845" t="s">
        <v>2305</v>
      </c>
      <c r="X57" s="845"/>
      <c r="Y57" s="1002"/>
      <c r="Z57" s="848" t="s">
        <v>913</v>
      </c>
      <c r="AA57" s="848" t="s">
        <v>913</v>
      </c>
      <c r="AB57" s="848" t="s">
        <v>913</v>
      </c>
      <c r="AC57" s="848" t="s">
        <v>913</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1033</v>
      </c>
      <c r="P58" s="959" t="s">
        <v>947</v>
      </c>
      <c r="Q58" s="959" t="s">
        <v>947</v>
      </c>
      <c r="R58" s="959" t="s">
        <v>947</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2306</v>
      </c>
      <c r="V58" s="845" t="s">
        <v>2306</v>
      </c>
      <c r="W58" s="845" t="s">
        <v>2306</v>
      </c>
      <c r="X58" s="845"/>
      <c r="Y58" s="1002"/>
      <c r="Z58" s="848"/>
      <c r="AA58" s="851"/>
      <c r="AB58" s="848"/>
      <c r="AC58" s="848"/>
      <c r="AD58" s="848"/>
    </row>
    <row customHeight="1" ht="36">
      <c r="A59" s="847"/>
      <c r="B59" s="901">
        <v>42</v>
      </c>
      <c r="C59" s="845">
        <v>3</v>
      </c>
      <c r="D59" s="969" t="s">
        <v>2294</v>
      </c>
      <c r="E59" s="845" t="s">
        <v>2294</v>
      </c>
      <c r="F59" s="845" t="s">
        <v>2294</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120</v>
      </c>
      <c r="Q59" s="959" t="s">
        <v>120</v>
      </c>
      <c r="R59" s="959" t="s">
        <v>120</v>
      </c>
      <c r="S59" s="959"/>
      <c r="T59" s="845"/>
      <c r="U59" s="845" t="s">
        <v>2307</v>
      </c>
      <c r="V59" s="845" t="s">
        <v>2308</v>
      </c>
      <c r="W59" s="845" t="s">
        <v>2309</v>
      </c>
      <c r="X59" s="845"/>
      <c r="Y59" s="1002"/>
      <c r="Z59" s="848"/>
      <c r="AA59" s="851"/>
      <c r="AB59" s="848"/>
      <c r="AC59" s="848"/>
      <c r="AD59" s="848"/>
    </row>
    <row customHeight="1" ht="81">
      <c r="A60" s="847"/>
      <c r="B60" s="901">
        <v>43</v>
      </c>
      <c r="C60" s="845" t="s">
        <v>2310</v>
      </c>
      <c r="D60" s="969" t="s">
        <v>2310</v>
      </c>
      <c r="E60" s="845" t="s">
        <v>2310</v>
      </c>
      <c r="F60" s="845" t="s">
        <v>2310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96</v>
      </c>
      <c r="P60" s="959" t="s">
        <v>96</v>
      </c>
      <c r="Q60" s="959" t="s">
        <v>96</v>
      </c>
      <c r="R60" s="959" t="s">
        <v>96</v>
      </c>
      <c r="S60" s="959"/>
      <c r="T60" s="845" t="s">
        <v>781</v>
      </c>
      <c r="U60" s="845" t="s">
        <v>781</v>
      </c>
      <c r="V60" s="845" t="s">
        <v>781</v>
      </c>
      <c r="W60" s="845" t="s">
        <v>781</v>
      </c>
      <c r="X60" s="845"/>
      <c r="Y60" s="1002"/>
      <c r="Z60" s="848" t="s">
        <v>2311</v>
      </c>
      <c r="AA60" s="851" t="s">
        <v>2312</v>
      </c>
      <c r="AB60" s="848" t="s">
        <v>2313</v>
      </c>
      <c r="AC60" s="848" t="s">
        <v>2312</v>
      </c>
      <c r="AD60" s="848"/>
    </row>
    <row customHeight="1" ht="9">
      <c r="A61" s="847"/>
      <c r="B61" s="901">
        <v>44</v>
      </c>
      <c r="C61" s="845"/>
      <c r="D61" s="969" t="s">
        <v>2314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97</v>
      </c>
      <c r="Q61" s="959"/>
      <c r="R61" s="959"/>
      <c r="S61" s="959"/>
      <c r="T61" s="845"/>
      <c r="U61" s="845" t="s">
        <v>2315</v>
      </c>
      <c r="V61" s="845"/>
      <c r="W61" s="845"/>
      <c r="X61" s="845"/>
      <c r="Y61" s="1002"/>
      <c r="Z61" s="848"/>
      <c r="AA61" s="851"/>
      <c r="AB61" s="848"/>
      <c r="AC61" s="848"/>
      <c r="AD61" s="848"/>
    </row>
    <row customHeight="1" ht="9">
      <c r="A62" s="847"/>
      <c r="B62" s="901">
        <v>45</v>
      </c>
      <c r="C62" s="845"/>
      <c r="D62" s="969" t="s">
        <v>2316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133</v>
      </c>
      <c r="Q62" s="959"/>
      <c r="R62" s="959"/>
      <c r="S62" s="959"/>
      <c r="T62" s="845"/>
      <c r="U62" s="845" t="s">
        <v>2317</v>
      </c>
      <c r="V62" s="845"/>
      <c r="W62" s="845"/>
      <c r="X62" s="845"/>
      <c r="Y62" s="1002"/>
      <c r="Z62" s="848"/>
      <c r="AA62" s="851"/>
      <c r="AB62" s="848"/>
      <c r="AC62" s="848"/>
      <c r="AD62" s="848"/>
    </row>
    <row customHeight="1" ht="18">
      <c r="A63" s="847"/>
      <c r="B63" s="901">
        <v>46</v>
      </c>
      <c r="C63" s="845"/>
      <c r="D63" s="969" t="s">
        <v>2318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138</v>
      </c>
      <c r="Q63" s="959"/>
      <c r="R63" s="959"/>
      <c r="S63" s="959"/>
      <c r="T63" s="845"/>
      <c r="U63" s="845" t="s">
        <v>2319</v>
      </c>
      <c r="V63" s="845"/>
      <c r="W63" s="845"/>
      <c r="X63" s="845"/>
      <c r="Y63" s="1002"/>
      <c r="Z63" s="848"/>
      <c r="AA63" s="851"/>
      <c r="AB63" s="848"/>
      <c r="AC63" s="848"/>
      <c r="AD63" s="848"/>
    </row>
    <row customHeight="1" ht="18">
      <c r="A64" s="847"/>
      <c r="B64" s="901">
        <v>47</v>
      </c>
      <c r="C64" s="845"/>
      <c r="D64" s="969" t="s">
        <v>2320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143</v>
      </c>
      <c r="Q64" s="959"/>
      <c r="R64" s="959"/>
      <c r="S64" s="959"/>
      <c r="T64" s="845"/>
      <c r="U64" s="845" t="s">
        <v>2321</v>
      </c>
      <c r="V64" s="845"/>
      <c r="W64" s="845"/>
      <c r="X64" s="845"/>
      <c r="Y64" s="1002"/>
      <c r="Z64" s="848"/>
      <c r="AA64" s="851" t="s">
        <v>2322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2235</v>
      </c>
      <c r="Q65" s="959"/>
      <c r="R65" s="959"/>
      <c r="S65" s="959"/>
      <c r="T65" s="845"/>
      <c r="U65" s="845" t="s">
        <v>2323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2239</v>
      </c>
      <c r="Q66" s="959"/>
      <c r="R66" s="959"/>
      <c r="S66" s="959"/>
      <c r="T66" s="845"/>
      <c r="U66" s="845" t="s">
        <v>2324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2325</v>
      </c>
      <c r="Q67" s="959"/>
      <c r="R67" s="959"/>
      <c r="S67" s="959"/>
      <c r="T67" s="845"/>
      <c r="U67" s="845" t="s">
        <v>2326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2327</v>
      </c>
      <c r="Q68" s="959"/>
      <c r="R68" s="959"/>
      <c r="S68" s="959"/>
      <c r="T68" s="845"/>
      <c r="U68" s="845" t="s">
        <v>2328</v>
      </c>
      <c r="V68" s="845"/>
      <c r="W68" s="845"/>
      <c r="X68" s="845"/>
      <c r="Y68" s="1002"/>
      <c r="Z68" s="848"/>
      <c r="AA68" s="851"/>
      <c r="AB68" s="848"/>
      <c r="AC68" s="848"/>
      <c r="AD68" s="848"/>
    </row>
    <row customHeight="1" ht="9">
      <c r="A69" s="847"/>
      <c r="B69" s="901">
        <v>52</v>
      </c>
      <c r="C69" s="845"/>
      <c r="D69" s="969" t="s">
        <v>2329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148</v>
      </c>
      <c r="Q69" s="959"/>
      <c r="R69" s="959"/>
      <c r="S69" s="959"/>
      <c r="T69" s="845"/>
      <c r="U69" s="845" t="s">
        <v>2330</v>
      </c>
      <c r="V69" s="845"/>
      <c r="W69" s="845"/>
      <c r="X69" s="845"/>
      <c r="Y69" s="1002"/>
      <c r="Z69" s="848"/>
      <c r="AA69" s="851"/>
      <c r="AB69" s="848"/>
      <c r="AC69" s="848"/>
      <c r="AD69" s="848"/>
    </row>
    <row customHeight="1" ht="27">
      <c r="A70" s="847"/>
      <c r="B70" s="901">
        <v>53</v>
      </c>
      <c r="C70" s="845"/>
      <c r="D70" s="969"/>
      <c r="E70" s="845" t="s">
        <v>2314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97</v>
      </c>
      <c r="R70" s="959"/>
      <c r="S70" s="959"/>
      <c r="T70" s="845"/>
      <c r="U70" s="845"/>
      <c r="V70" s="845" t="s">
        <v>2331</v>
      </c>
      <c r="W70" s="845"/>
      <c r="X70" s="845"/>
      <c r="Y70" s="1002"/>
      <c r="Z70" s="848"/>
      <c r="AA70" s="851"/>
      <c r="AB70" s="848"/>
      <c r="AC70" s="848"/>
      <c r="AD70" s="848"/>
    </row>
    <row customHeight="1" ht="36">
      <c r="A71" s="847"/>
      <c r="B71" s="901">
        <v>54</v>
      </c>
      <c r="C71" s="845"/>
      <c r="D71" s="969"/>
      <c r="E71" s="845" t="s">
        <v>2316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133</v>
      </c>
      <c r="R71" s="959"/>
      <c r="S71" s="959"/>
      <c r="T71" s="845"/>
      <c r="U71" s="845"/>
      <c r="V71" s="845" t="s">
        <v>2332</v>
      </c>
      <c r="W71" s="845"/>
      <c r="X71" s="845"/>
      <c r="Y71" s="1002"/>
      <c r="Z71" s="848"/>
      <c r="AA71" s="851"/>
      <c r="AB71" s="848"/>
      <c r="AC71" s="848"/>
      <c r="AD71" s="848"/>
    </row>
    <row customHeight="1" ht="27">
      <c r="A72" s="847"/>
      <c r="B72" s="901">
        <v>55</v>
      </c>
      <c r="C72" s="845"/>
      <c r="D72" s="969"/>
      <c r="E72" s="845" t="s">
        <v>2318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138</v>
      </c>
      <c r="R72" s="959"/>
      <c r="S72" s="959"/>
      <c r="T72" s="845"/>
      <c r="U72" s="845"/>
      <c r="V72" s="845" t="s">
        <v>2333</v>
      </c>
      <c r="W72" s="845"/>
      <c r="X72" s="845"/>
      <c r="Y72" s="1002"/>
      <c r="Z72" s="848"/>
      <c r="AA72" s="851"/>
      <c r="AB72" s="848"/>
      <c r="AC72" s="848"/>
      <c r="AD72" s="848"/>
    </row>
    <row customHeight="1" ht="36">
      <c r="A73" s="847"/>
      <c r="B73" s="901">
        <v>56</v>
      </c>
      <c r="C73" s="845"/>
      <c r="D73" s="969"/>
      <c r="E73" s="845" t="s">
        <v>2320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143</v>
      </c>
      <c r="R73" s="959"/>
      <c r="S73" s="959"/>
      <c r="T73" s="845"/>
      <c r="U73" s="845"/>
      <c r="V73" s="845" t="s">
        <v>2334</v>
      </c>
      <c r="W73" s="845"/>
      <c r="X73" s="845"/>
      <c r="Y73" s="1002"/>
      <c r="Z73" s="848"/>
      <c r="AA73" s="851"/>
      <c r="AB73" s="848"/>
      <c r="AC73" s="848"/>
      <c r="AD73" s="848"/>
    </row>
    <row customHeight="1" ht="18">
      <c r="A74" s="847"/>
      <c r="B74" s="901">
        <v>57</v>
      </c>
      <c r="C74" s="845"/>
      <c r="D74" s="969"/>
      <c r="E74" s="845" t="s">
        <v>2329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148</v>
      </c>
      <c r="R74" s="959"/>
      <c r="S74" s="959"/>
      <c r="T74" s="845"/>
      <c r="U74" s="845"/>
      <c r="V74" s="845" t="s">
        <v>2335</v>
      </c>
      <c r="W74" s="845"/>
      <c r="X74" s="845"/>
      <c r="Y74" s="1002"/>
      <c r="Z74" s="848"/>
      <c r="AA74" s="851"/>
      <c r="AB74" s="848"/>
      <c r="AC74" s="848"/>
      <c r="AD74" s="848"/>
    </row>
    <row customHeight="1" ht="18">
      <c r="A75" s="847"/>
      <c r="B75" s="901">
        <v>58</v>
      </c>
      <c r="C75" s="845"/>
      <c r="D75" s="969"/>
      <c r="E75" s="845"/>
      <c r="F75" s="845" t="s">
        <v>2314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97</v>
      </c>
      <c r="S75" s="959"/>
      <c r="T75" s="845"/>
      <c r="U75" s="845"/>
      <c r="V75" s="845"/>
      <c r="W75" s="845" t="s">
        <v>2336</v>
      </c>
      <c r="X75" s="845"/>
      <c r="Y75" s="1002"/>
      <c r="Z75" s="848"/>
      <c r="AA75" s="851"/>
      <c r="AB75" s="848"/>
      <c r="AC75" s="848"/>
      <c r="AD75" s="848"/>
    </row>
    <row customHeight="1" ht="36">
      <c r="A76" s="847"/>
      <c r="B76" s="901">
        <v>59</v>
      </c>
      <c r="C76" s="845"/>
      <c r="D76" s="969"/>
      <c r="E76" s="845"/>
      <c r="F76" s="845" t="s">
        <v>2316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133</v>
      </c>
      <c r="S76" s="959"/>
      <c r="T76" s="845"/>
      <c r="U76" s="845"/>
      <c r="V76" s="845"/>
      <c r="W76" s="845" t="s">
        <v>2337</v>
      </c>
      <c r="X76" s="845"/>
      <c r="Y76" s="1002"/>
      <c r="Z76" s="848"/>
      <c r="AA76" s="851"/>
      <c r="AB76" s="848"/>
      <c r="AC76" s="848"/>
      <c r="AD76" s="848"/>
    </row>
    <row customHeight="1" ht="18">
      <c r="A77" s="847"/>
      <c r="B77" s="901">
        <v>60</v>
      </c>
      <c r="C77" s="845"/>
      <c r="D77" s="969"/>
      <c r="E77" s="845"/>
      <c r="F77" s="845" t="s">
        <v>2318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138</v>
      </c>
      <c r="S77" s="959"/>
      <c r="T77" s="845"/>
      <c r="U77" s="845"/>
      <c r="V77" s="845"/>
      <c r="W77" s="845" t="s">
        <v>2338</v>
      </c>
      <c r="X77" s="845"/>
      <c r="Y77" s="1002"/>
      <c r="Z77" s="848"/>
      <c r="AA77" s="851"/>
      <c r="AB77" s="848"/>
      <c r="AC77" s="848"/>
      <c r="AD77" s="848"/>
    </row>
    <row customHeight="1" ht="72">
      <c r="A78" s="847"/>
      <c r="B78" s="901">
        <v>61</v>
      </c>
      <c r="C78" s="845" t="s">
        <v>2314</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97</v>
      </c>
      <c r="P78" s="959"/>
      <c r="Q78" s="959"/>
      <c r="R78" s="959"/>
      <c r="S78" s="959"/>
      <c r="T78" s="845" t="s">
        <v>786</v>
      </c>
      <c r="U78" s="845"/>
      <c r="V78" s="845"/>
      <c r="W78" s="845"/>
      <c r="X78" s="845"/>
      <c r="Y78" s="1002"/>
      <c r="Z78" s="848" t="s">
        <v>2339</v>
      </c>
      <c r="AA78" s="851"/>
      <c r="AB78" s="848"/>
      <c r="AC78" s="848"/>
      <c r="AD78" s="848"/>
    </row>
    <row customHeight="1" ht="36">
      <c r="A79" s="847"/>
      <c r="B79" s="901">
        <v>62</v>
      </c>
      <c r="C79" s="845" t="s">
        <v>2316</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133</v>
      </c>
      <c r="P79" s="959"/>
      <c r="Q79" s="959"/>
      <c r="R79" s="959"/>
      <c r="S79" s="959"/>
      <c r="T79" s="845" t="s">
        <v>2340</v>
      </c>
      <c r="U79" s="845"/>
      <c r="V79" s="845"/>
      <c r="W79" s="845"/>
      <c r="X79" s="845"/>
      <c r="Y79" s="1002"/>
      <c r="Z79" s="848" t="s">
        <v>2341</v>
      </c>
      <c r="AA79" s="851"/>
      <c r="AB79" s="848"/>
      <c r="AC79" s="848"/>
      <c r="AD79" s="848"/>
    </row>
    <row customHeight="1" ht="45">
      <c r="A80" s="847"/>
      <c r="B80" s="901">
        <v>63</v>
      </c>
      <c r="C80" s="845" t="s">
        <v>2318</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138</v>
      </c>
      <c r="P80" s="959"/>
      <c r="Q80" s="959"/>
      <c r="R80" s="959"/>
      <c r="S80" s="959"/>
      <c r="T80" s="845" t="s">
        <v>2342</v>
      </c>
      <c r="U80" s="845"/>
      <c r="V80" s="845"/>
      <c r="W80" s="845"/>
      <c r="X80" s="845"/>
      <c r="Y80" s="1002"/>
      <c r="Z80" s="848" t="s">
        <v>2343</v>
      </c>
      <c r="AA80" s="851"/>
      <c r="AB80" s="848"/>
      <c r="AC80" s="848"/>
      <c r="AD80" s="848"/>
    </row>
    <row customHeight="1" ht="36">
      <c r="A81" s="847"/>
      <c r="B81" s="901">
        <v>64</v>
      </c>
      <c r="C81" s="845" t="s">
        <v>2320</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2226</v>
      </c>
      <c r="P81" s="959"/>
      <c r="Q81" s="959"/>
      <c r="R81" s="959"/>
      <c r="S81" s="959"/>
      <c r="T81" s="845" t="s">
        <v>2344</v>
      </c>
      <c r="U81" s="845"/>
      <c r="V81" s="845"/>
      <c r="W81" s="845"/>
      <c r="X81" s="845"/>
      <c r="Y81" s="1002"/>
      <c r="Z81" s="848" t="s">
        <v>2345</v>
      </c>
      <c r="AA81" s="851"/>
      <c r="AB81" s="848"/>
      <c r="AC81" s="848"/>
      <c r="AD81" s="848"/>
    </row>
    <row customHeight="1" ht="90">
      <c r="A82" s="847"/>
      <c r="B82" s="901">
        <v>65</v>
      </c>
      <c r="C82" s="845" t="s">
        <v>2329</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143</v>
      </c>
      <c r="P82" s="959"/>
      <c r="Q82" s="959"/>
      <c r="R82" s="959"/>
      <c r="S82" s="959"/>
      <c r="T82" s="845" t="s">
        <v>2346</v>
      </c>
      <c r="U82" s="845"/>
      <c r="V82" s="845"/>
      <c r="W82" s="845"/>
      <c r="X82" s="845"/>
      <c r="Y82" s="1002"/>
      <c r="Z82" s="848" t="s">
        <v>2347</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2235</v>
      </c>
      <c r="P83" s="959"/>
      <c r="Q83" s="959"/>
      <c r="R83" s="959"/>
      <c r="S83" s="959"/>
      <c r="T83" s="845" t="s">
        <v>2348</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2349</v>
      </c>
      <c r="P84" s="959"/>
      <c r="Q84" s="959"/>
      <c r="R84" s="959"/>
      <c r="S84" s="959"/>
      <c r="T84" s="845" t="s">
        <v>2350</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2239</v>
      </c>
      <c r="P85" s="959"/>
      <c r="Q85" s="959"/>
      <c r="R85" s="959"/>
      <c r="S85" s="959"/>
      <c r="T85" s="845" t="s">
        <v>2351</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2352</v>
      </c>
      <c r="P86" s="959"/>
      <c r="Q86" s="959"/>
      <c r="R86" s="959"/>
      <c r="S86" s="959"/>
      <c r="T86" s="845" t="s">
        <v>2353</v>
      </c>
      <c r="U86" s="845"/>
      <c r="V86" s="845"/>
      <c r="W86" s="845"/>
      <c r="X86" s="845"/>
      <c r="Y86" s="1002"/>
      <c r="Z86" s="848"/>
      <c r="AA86" s="851"/>
      <c r="AB86" s="848"/>
      <c r="AC86" s="848"/>
      <c r="AD86" s="848"/>
    </row>
    <row customHeight="1" ht="36">
      <c r="A87" s="847"/>
      <c r="B87" s="901">
        <v>70</v>
      </c>
      <c r="C87" s="845" t="s">
        <v>2354</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148</v>
      </c>
      <c r="P87" s="959"/>
      <c r="Q87" s="959"/>
      <c r="R87" s="959"/>
      <c r="S87" s="959"/>
      <c r="T87" s="845" t="s">
        <v>2355</v>
      </c>
      <c r="U87" s="845"/>
      <c r="V87" s="845"/>
      <c r="W87" s="845"/>
      <c r="X87" s="845"/>
      <c r="Y87" s="1002"/>
      <c r="Z87" s="848"/>
      <c r="AA87" s="851"/>
      <c r="AB87" s="848"/>
      <c r="AC87" s="848"/>
      <c r="AD87" s="848"/>
    </row>
    <row customHeight="1" ht="18">
      <c r="A88" s="847"/>
      <c r="B88" s="901">
        <v>71</v>
      </c>
      <c r="C88" s="845" t="s">
        <v>2356</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818</v>
      </c>
      <c r="U88" s="845"/>
      <c r="V88" s="845"/>
      <c r="W88" s="845"/>
      <c r="X88" s="845"/>
      <c r="Y88" s="1002"/>
      <c r="Z88" s="848"/>
      <c r="AA88" s="851"/>
      <c r="AB88" s="848"/>
      <c r="AC88" s="848"/>
      <c r="AD88" s="848"/>
    </row>
    <row customHeight="1" ht="18">
      <c r="A89" s="847"/>
      <c r="B89" s="901">
        <v>72</v>
      </c>
      <c r="C89" s="845" t="s">
        <v>2357</v>
      </c>
      <c r="D89" s="969" t="s">
        <v>2354</v>
      </c>
      <c r="E89" s="845" t="s">
        <v>2354</v>
      </c>
      <c r="F89" s="845" t="s">
        <v>2320</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158</v>
      </c>
      <c r="P89" s="959" t="s">
        <v>153</v>
      </c>
      <c r="Q89" s="959" t="s">
        <v>153</v>
      </c>
      <c r="R89" s="959" t="s">
        <v>143</v>
      </c>
      <c r="S89" s="959"/>
      <c r="T89" s="845" t="s">
        <v>826</v>
      </c>
      <c r="U89" s="845" t="s">
        <v>826</v>
      </c>
      <c r="V89" s="845" t="s">
        <v>826</v>
      </c>
      <c r="W89" s="845" t="s">
        <v>826</v>
      </c>
      <c r="X89" s="845"/>
      <c r="Y89" s="1002"/>
      <c r="Z89" s="848"/>
      <c r="AA89" s="851"/>
      <c r="AB89" s="848"/>
      <c r="AC89" s="848"/>
      <c r="AD89" s="848"/>
    </row>
    <row customHeight="1" ht="27">
      <c r="A90" s="847"/>
      <c r="B90" s="901">
        <v>73</v>
      </c>
      <c r="C90" s="845" t="s">
        <v>2358</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163</v>
      </c>
      <c r="P90" s="959"/>
      <c r="Q90" s="959"/>
      <c r="R90" s="959"/>
      <c r="S90" s="959"/>
      <c r="T90" s="845" t="s">
        <v>828</v>
      </c>
      <c r="U90" s="845"/>
      <c r="V90" s="845"/>
      <c r="W90" s="845"/>
      <c r="X90" s="845"/>
      <c r="Y90" s="1002"/>
      <c r="Z90" s="848"/>
      <c r="AA90" s="851"/>
      <c r="AB90" s="848"/>
      <c r="AC90" s="848"/>
      <c r="AD90" s="848"/>
    </row>
    <row customHeight="1" ht="18">
      <c r="A91" s="847"/>
      <c r="B91" s="901">
        <v>74</v>
      </c>
      <c r="C91" s="845"/>
      <c r="D91" s="969" t="s">
        <v>2356</v>
      </c>
      <c r="E91" s="845" t="s">
        <v>2356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158</v>
      </c>
      <c r="Q91" s="959" t="s">
        <v>158</v>
      </c>
      <c r="R91" s="959"/>
      <c r="S91" s="959"/>
      <c r="T91" s="845"/>
      <c r="U91" s="845" t="s">
        <v>2359</v>
      </c>
      <c r="V91" s="845" t="s">
        <v>2359</v>
      </c>
      <c r="W91" s="845"/>
      <c r="X91" s="845"/>
      <c r="Y91" s="1002"/>
      <c r="Z91" s="848"/>
      <c r="AA91" s="851"/>
      <c r="AB91" s="848"/>
      <c r="AC91" s="848"/>
      <c r="AD91" s="848"/>
    </row>
    <row customHeight="1" ht="27">
      <c r="A92" s="847"/>
      <c r="B92" s="901">
        <v>75</v>
      </c>
      <c r="C92" s="845"/>
      <c r="D92" s="969" t="s">
        <v>2357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163</v>
      </c>
      <c r="Q92" s="959"/>
      <c r="R92" s="959"/>
      <c r="S92" s="959"/>
      <c r="T92" s="845"/>
      <c r="U92" s="845" t="s">
        <v>2360</v>
      </c>
      <c r="V92" s="845"/>
      <c r="W92" s="845"/>
      <c r="X92" s="845"/>
      <c r="Y92" s="1002"/>
      <c r="Z92" s="848"/>
      <c r="AA92" s="851" t="s">
        <v>2361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2267</v>
      </c>
      <c r="Q93" s="959"/>
      <c r="R93" s="959"/>
      <c r="S93" s="959"/>
      <c r="T93" s="845"/>
      <c r="U93" s="845" t="s">
        <v>2362</v>
      </c>
      <c r="V93" s="845"/>
      <c r="W93" s="845"/>
      <c r="X93" s="845"/>
      <c r="Y93" s="1002"/>
      <c r="Z93" s="848"/>
      <c r="AA93" s="851" t="s">
        <v>2363</v>
      </c>
      <c r="AB93" s="848"/>
      <c r="AC93" s="848"/>
      <c r="AD93" s="848"/>
    </row>
    <row customHeight="1" ht="45">
      <c r="A94" s="847"/>
      <c r="B94" s="901">
        <v>77</v>
      </c>
      <c r="C94" s="845"/>
      <c r="D94" s="969" t="s">
        <v>2358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168</v>
      </c>
      <c r="Q94" s="959"/>
      <c r="R94" s="959"/>
      <c r="S94" s="959"/>
      <c r="T94" s="845"/>
      <c r="U94" s="845" t="s">
        <v>2364</v>
      </c>
      <c r="V94" s="845"/>
      <c r="W94" s="845"/>
      <c r="X94" s="845"/>
      <c r="Y94" s="1002"/>
      <c r="Z94" s="848"/>
      <c r="AA94" s="851" t="s">
        <v>2365</v>
      </c>
      <c r="AB94" s="848"/>
      <c r="AC94" s="848"/>
      <c r="AD94" s="848"/>
    </row>
    <row customHeight="1" ht="99">
      <c r="A95" s="847"/>
      <c r="B95" s="901">
        <v>78</v>
      </c>
      <c r="C95" s="845" t="s">
        <v>2366</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168</v>
      </c>
      <c r="P95" s="959"/>
      <c r="Q95" s="959"/>
      <c r="R95" s="959"/>
      <c r="S95" s="959"/>
      <c r="T95" s="845" t="s">
        <v>2367</v>
      </c>
      <c r="U95" s="845"/>
      <c r="V95" s="845"/>
      <c r="W95" s="845"/>
      <c r="X95" s="845"/>
      <c r="Y95" s="1002"/>
      <c r="Z95" s="848"/>
      <c r="AA95" s="851"/>
      <c r="AB95" s="848"/>
      <c r="AC95" s="848"/>
      <c r="AD95" s="848"/>
    </row>
    <row customHeight="1" ht="99">
      <c r="A96" s="847"/>
      <c r="B96" s="901">
        <v>79</v>
      </c>
      <c r="C96" s="845" t="s">
        <v>1312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173</v>
      </c>
      <c r="P96" s="959"/>
      <c r="Q96" s="959"/>
      <c r="R96" s="959"/>
      <c r="S96" s="959"/>
      <c r="T96" s="845" t="s">
        <v>2368</v>
      </c>
      <c r="U96" s="845"/>
      <c r="V96" s="845"/>
      <c r="W96" s="845"/>
      <c r="X96" s="845"/>
      <c r="Y96" s="1002"/>
      <c r="Z96" s="848" t="s">
        <v>2369</v>
      </c>
      <c r="AA96" s="851"/>
      <c r="AB96" s="848"/>
      <c r="AC96" s="848"/>
      <c r="AD96" s="848"/>
    </row>
    <row customHeight="1" ht="63">
      <c r="A97" s="847"/>
      <c r="B97" s="901">
        <v>80</v>
      </c>
      <c r="C97" s="845" t="s">
        <v>2370</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178</v>
      </c>
      <c r="P97" s="959"/>
      <c r="Q97" s="959"/>
      <c r="R97" s="959"/>
      <c r="S97" s="959"/>
      <c r="T97" s="845" t="s">
        <v>2371</v>
      </c>
      <c r="U97" s="845"/>
      <c r="V97" s="845"/>
      <c r="W97" s="845"/>
      <c r="X97" s="845"/>
      <c r="Y97" s="1002"/>
      <c r="Z97" s="848" t="s">
        <v>2372</v>
      </c>
      <c r="AA97" s="851"/>
      <c r="AB97" s="848"/>
      <c r="AC97" s="848"/>
      <c r="AD97" s="848"/>
    </row>
    <row customHeight="1" ht="63">
      <c r="A98" s="847"/>
      <c r="B98" s="901">
        <v>81</v>
      </c>
      <c r="C98" s="845" t="s">
        <v>2373</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183</v>
      </c>
      <c r="P98" s="959"/>
      <c r="Q98" s="959"/>
      <c r="R98" s="959"/>
      <c r="S98" s="959"/>
      <c r="T98" s="845" t="s">
        <v>2374</v>
      </c>
      <c r="U98" s="845"/>
      <c r="V98" s="845"/>
      <c r="W98" s="845"/>
      <c r="X98" s="845"/>
      <c r="Y98" s="1002"/>
      <c r="Z98" s="848" t="s">
        <v>2372</v>
      </c>
      <c r="AA98" s="851"/>
      <c r="AB98" s="848"/>
      <c r="AC98" s="848"/>
      <c r="AD98" s="848"/>
    </row>
    <row customHeight="1" ht="90">
      <c r="A99" s="847"/>
      <c r="B99" s="901">
        <v>82</v>
      </c>
      <c r="C99" s="845" t="s">
        <v>2375</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1664</v>
      </c>
      <c r="P99" s="959"/>
      <c r="Q99" s="959"/>
      <c r="R99" s="959"/>
      <c r="S99" s="959"/>
      <c r="T99" s="845" t="s">
        <v>2376</v>
      </c>
      <c r="U99" s="845"/>
      <c r="V99" s="845"/>
      <c r="W99" s="845"/>
      <c r="X99" s="845"/>
      <c r="Y99" s="1002"/>
      <c r="Z99" s="848" t="s">
        <v>783</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2377</v>
      </c>
      <c r="P100" s="959"/>
      <c r="Q100" s="959"/>
      <c r="R100" s="959"/>
      <c r="S100" s="959"/>
      <c r="T100" s="845" t="s">
        <v>2378</v>
      </c>
      <c r="U100" s="845"/>
      <c r="V100" s="845"/>
      <c r="W100" s="845"/>
      <c r="X100" s="845"/>
      <c r="Y100" s="1002"/>
      <c r="Z100" s="848" t="s">
        <v>783</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2379</v>
      </c>
      <c r="P101" s="959"/>
      <c r="Q101" s="959"/>
      <c r="R101" s="959"/>
      <c r="S101" s="959"/>
      <c r="T101" s="845" t="s">
        <v>2380</v>
      </c>
      <c r="U101" s="845"/>
      <c r="V101" s="845"/>
      <c r="W101" s="845"/>
      <c r="X101" s="845"/>
      <c r="Y101" s="1002"/>
      <c r="Z101" s="848" t="s">
        <v>783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1818</v>
      </c>
      <c r="B148" s="847"/>
      <c r="C148" s="845" t="s">
        <v>2381</v>
      </c>
      <c r="D148" s="845" t="s">
        <v>1720</v>
      </c>
      <c r="E148" s="845" t="s">
        <v>1820</v>
      </c>
      <c r="F148" s="845" t="s">
        <v>2382</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2383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2384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1822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1825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1830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1DACA-6F34-6C7F-C4BB-0.1579D93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2385</v>
      </c>
      <c r="M5" s="2605"/>
      <c r="N5" s="2605"/>
      <c r="O5" s="2605"/>
      <c r="P5" s="2605"/>
      <c r="Q5" s="2605"/>
      <c r="R5" s="2605"/>
      <c r="S5" s="2605"/>
      <c r="T5" s="2605"/>
      <c r="U5" s="2605"/>
      <c r="V5" s="1245"/>
      <c r="AD5" s="1157">
        <v>64</v>
      </c>
    </row>
    <row customHeight="1" ht="15">
      <c r="J6" s="378"/>
      <c r="K6" s="378"/>
      <c r="L6" s="2606" t="str">
        <f>IF(org=0,"Не определено",org)</f>
        <v>ООО "СамРЭК-Эксплуатация"</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Комитет ценового и тарифного регулирования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573</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574</v>
      </c>
      <c r="N10" s="306"/>
      <c r="O10" s="2253" t="str">
        <f>IF(TITLE_NUMBER_PR_CHANGE="",IF(TITLE_NUMBER_PR="","",TITLE_NUMBER_PR),TITLE_NUMBER_PR_CHANGE)</f>
        <v>813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 Правительства Самарской области</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577</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453</v>
      </c>
      <c r="M14" s="2129"/>
      <c r="N14" s="2129"/>
      <c r="O14" s="2129"/>
      <c r="P14" s="2129"/>
      <c r="Q14" s="2129"/>
      <c r="R14" s="2129"/>
      <c r="S14" s="2129"/>
      <c r="T14" s="2129"/>
      <c r="U14" s="2129"/>
      <c r="V14" s="2129"/>
      <c r="W14" s="2129"/>
      <c r="X14" s="2129" t="s">
        <v>454</v>
      </c>
      <c r="AD14" s="1157">
        <v>14</v>
      </c>
    </row>
    <row customHeight="1" ht="15">
      <c r="J15" s="378"/>
      <c r="K15" s="378"/>
      <c r="L15" s="2275" t="s">
        <v>92</v>
      </c>
      <c r="M15" s="2211" t="s">
        <v>578</v>
      </c>
      <c r="N15" s="303"/>
      <c r="O15" s="2276" t="s">
        <v>2386</v>
      </c>
      <c r="P15" s="2277"/>
      <c r="Q15" s="2277"/>
      <c r="R15" s="2277"/>
      <c r="S15" s="2277"/>
      <c r="T15" s="2277"/>
      <c r="U15" s="2278"/>
      <c r="V15" s="2279" t="s">
        <v>580</v>
      </c>
      <c r="W15" s="2282" t="s">
        <v>1309</v>
      </c>
      <c r="X15" s="2129"/>
      <c r="AD15" s="1157">
        <v>14</v>
      </c>
    </row>
    <row customHeight="1" ht="36">
      <c r="J16" s="378"/>
      <c r="K16" s="378"/>
      <c r="L16" s="2275"/>
      <c r="M16" s="2211"/>
      <c r="N16" s="1033"/>
      <c r="O16" s="2262" t="s">
        <v>583</v>
      </c>
      <c r="P16" s="2262" t="s">
        <v>584</v>
      </c>
      <c r="Q16" s="2264" t="s">
        <v>585</v>
      </c>
      <c r="R16" s="2265"/>
      <c r="S16" s="2264" t="s">
        <v>598</v>
      </c>
      <c r="T16" s="2271"/>
      <c r="U16" s="2265"/>
      <c r="V16" s="2280"/>
      <c r="W16" s="2283"/>
      <c r="X16" s="2129"/>
      <c r="AD16" s="1157">
        <v>34</v>
      </c>
    </row>
    <row customHeight="1" ht="36">
      <c r="A17" s="1372" t="s">
        <v>216</v>
      </c>
      <c r="B17" s="1372" t="s">
        <v>217</v>
      </c>
      <c r="C17" s="1372" t="s">
        <v>218</v>
      </c>
      <c r="D17" s="1372" t="s">
        <v>219</v>
      </c>
      <c r="E17" s="1372"/>
      <c r="J17" s="378"/>
      <c r="K17" s="378"/>
      <c r="L17" s="2275"/>
      <c r="M17" s="2211"/>
      <c r="N17" s="304"/>
      <c r="O17" s="2263"/>
      <c r="P17" s="2263"/>
      <c r="Q17" s="1224" t="s">
        <v>594</v>
      </c>
      <c r="R17" s="1224" t="s">
        <v>595</v>
      </c>
      <c r="S17" s="1294" t="s">
        <v>596</v>
      </c>
      <c r="T17" s="2272" t="s">
        <v>597</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194</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320</v>
      </c>
      <c r="B19" s="1365" t="s">
        <v>321</v>
      </c>
      <c r="C19" s="1365" t="s">
        <v>322</v>
      </c>
      <c r="D19" s="1365" t="s">
        <v>323</v>
      </c>
      <c r="E19" s="1365"/>
      <c r="F19" s="1367"/>
      <c r="G19" s="1367"/>
      <c r="H19" s="1367"/>
      <c r="I19" s="363"/>
      <c r="J19" s="362"/>
      <c r="K19" s="357"/>
      <c r="L19" s="1295">
        <f>INDEX(PT_DIFFERENTIATION_NUM_NTAR,MATCH(A19,PT_DIFFERENTIATION_NTAR_ID,0))</f>
        <v>1</v>
      </c>
      <c r="M19" s="300" t="s">
        <v>205</v>
      </c>
      <c r="N19" s="302"/>
      <c r="O19" s="2608" t="str">
        <f>INDEX(PT_DIFFERENTIATION_NTAR,MATCH(A19,PT_DIFFERENTIATION_NTAR_ID,0))</f>
        <v>Тариф на теплоноситель</v>
      </c>
      <c r="P19" s="2608"/>
      <c r="Q19" s="2608"/>
      <c r="R19" s="2608"/>
      <c r="S19" s="2608"/>
      <c r="T19" s="2608"/>
      <c r="U19" s="2608"/>
      <c r="V19" s="2608"/>
      <c r="W19" s="2608"/>
      <c r="X19" s="1260" t="s">
        <v>549</v>
      </c>
      <c r="Z19" s="502"/>
      <c r="AA19" s="502" t="str">
        <f>IF(M19="","",M19)</f>
        <v>Наименование тарифа</v>
      </c>
      <c r="AB19" s="502"/>
      <c r="AC19" s="502"/>
      <c r="AD19" s="1157">
        <v>20</v>
      </c>
    </row>
    <row customHeight="1" ht="21">
      <c r="A20" s="1365" t="s">
        <v>320</v>
      </c>
      <c r="B20" s="1365" t="s">
        <v>321</v>
      </c>
      <c r="C20" s="1365" t="s">
        <v>322</v>
      </c>
      <c r="D20" s="1365" t="s">
        <v>323</v>
      </c>
      <c r="E20" s="1365"/>
      <c r="F20" s="1367"/>
      <c r="G20" s="1367"/>
      <c r="H20" s="1367"/>
      <c r="I20" s="1292"/>
      <c r="J20" s="354"/>
      <c r="K20" s="355"/>
      <c r="L20" s="1295" t="str">
        <f>INDEX(PT_DIFFERENTIATION_NUM_TER,MATCH(B19,PT_DIFFERENTIATION_TER_ID,0))</f>
        <v>1.1</v>
      </c>
      <c r="M20" s="310" t="s">
        <v>550</v>
      </c>
      <c r="N20" s="302"/>
      <c r="O20" s="2608" t="str">
        <f>INDEX(PT_DIFFERENTIATION_TER,MATCH(B19,PT_DIFFERENTIATION_TER_ID,0))</f>
        <v>Территория 1</v>
      </c>
      <c r="P20" s="2608"/>
      <c r="Q20" s="2608"/>
      <c r="R20" s="2608"/>
      <c r="S20" s="2608"/>
      <c r="T20" s="2608"/>
      <c r="U20" s="2608"/>
      <c r="V20" s="2608"/>
      <c r="W20" s="2608"/>
      <c r="X20" s="1260" t="s">
        <v>551</v>
      </c>
      <c r="Z20" s="502"/>
      <c r="AA20" s="502" t="str">
        <f>IF(M20="","",M20)</f>
        <v>Территория действия тарифа</v>
      </c>
      <c r="AB20" s="502"/>
      <c r="AC20" s="502"/>
      <c r="AD20" s="1157">
        <v>20</v>
      </c>
    </row>
    <row customHeight="1" ht="24">
      <c r="A21" s="1365" t="s">
        <v>320</v>
      </c>
      <c r="B21" s="1365" t="s">
        <v>321</v>
      </c>
      <c r="C21" s="1365" t="s">
        <v>322</v>
      </c>
      <c r="D21" s="1365" t="s">
        <v>323</v>
      </c>
      <c r="E21" s="1365"/>
      <c r="F21" s="1367"/>
      <c r="G21" s="1367"/>
      <c r="H21" s="1367"/>
      <c r="I21" s="356"/>
      <c r="J21" s="354"/>
      <c r="K21" s="355"/>
      <c r="L21" s="1295" t="str">
        <f>INDEX(PT_DIFFERENTIATION_NUM_CS,MATCH(C19,PT_DIFFERENTIATION_CS_ID,0))</f>
        <v>1.1.1</v>
      </c>
      <c r="M21" s="311" t="s">
        <v>552</v>
      </c>
      <c r="N21" s="302"/>
      <c r="O21" s="2608" t="str">
        <f>INDEX(PT_DIFFERENTIATION_CS,MATCH(C19,PT_DIFFERENTIATION_CS_ID,0))</f>
        <v>без дифференциации</v>
      </c>
      <c r="P21" s="2608"/>
      <c r="Q21" s="2608"/>
      <c r="R21" s="2608"/>
      <c r="S21" s="2608"/>
      <c r="T21" s="2608"/>
      <c r="U21" s="2608"/>
      <c r="V21" s="2608"/>
      <c r="W21" s="2608"/>
      <c r="X21" s="1260" t="s">
        <v>553</v>
      </c>
      <c r="Z21" s="502"/>
      <c r="AA21" s="502" t="str">
        <f>IF(M21="","",M21)</f>
        <v>Наименование системы теплоснабжения </v>
      </c>
      <c r="AB21" s="502"/>
      <c r="AC21" s="502"/>
      <c r="AD21" s="1157">
        <v>23</v>
      </c>
    </row>
    <row customHeight="1" ht="21">
      <c r="A22" s="1365" t="s">
        <v>320</v>
      </c>
      <c r="B22" s="1365" t="s">
        <v>321</v>
      </c>
      <c r="C22" s="1365" t="s">
        <v>322</v>
      </c>
      <c r="D22" s="1365" t="s">
        <v>323</v>
      </c>
      <c r="E22" s="1365"/>
      <c r="F22" s="1367"/>
      <c r="G22" s="1367"/>
      <c r="H22" s="1367"/>
      <c r="I22" s="356"/>
      <c r="J22" s="354"/>
      <c r="K22" s="355"/>
      <c r="L22" s="1295" t="str">
        <f>INDEX(PT_DIFFERENTIATION_NUM_IST_TE,MATCH(D19,PT_DIFFERENTIATION_IST_TE_ID,0))</f>
        <v>1.1.1.1</v>
      </c>
      <c r="M22" s="312" t="s">
        <v>554</v>
      </c>
      <c r="N22" s="302"/>
      <c r="O22" s="2608" t="str">
        <f>INDEX(PT_DIFFERENTIATION_IST_TE,MATCH(D19,PT_DIFFERENTIATION_IST_TE_ID,0))</f>
        <v>без дифференциации</v>
      </c>
      <c r="P22" s="2608"/>
      <c r="Q22" s="2608"/>
      <c r="R22" s="2608"/>
      <c r="S22" s="2608"/>
      <c r="T22" s="2608"/>
      <c r="U22" s="2608"/>
      <c r="V22" s="2608"/>
      <c r="W22" s="2608"/>
      <c r="X22" s="1260" t="s">
        <v>555</v>
      </c>
      <c r="Z22" s="502"/>
      <c r="AA22" s="502" t="str">
        <f>IF(M22="","",M22)</f>
        <v>Источник тепловой энергии  </v>
      </c>
      <c r="AB22" s="502"/>
      <c r="AC22" s="502"/>
      <c r="AD22" s="1157">
        <v>20</v>
      </c>
    </row>
    <row customHeight="1" ht="96.75">
      <c r="A23" s="1365" t="s">
        <v>320</v>
      </c>
      <c r="B23" s="1365" t="s">
        <v>321</v>
      </c>
      <c r="C23" s="1365" t="s">
        <v>322</v>
      </c>
      <c r="D23" s="1365" t="s">
        <v>323</v>
      </c>
      <c r="E23" s="1365"/>
      <c r="F23" s="2609" t="str">
        <f>L22&amp;".1"</f>
        <v>1.1.1.1.1</v>
      </c>
      <c r="I23" s="2259">
        <v>1</v>
      </c>
      <c r="J23" s="1293"/>
      <c r="K23" s="358"/>
      <c r="L23" s="1295" t="str">
        <f>$F$23</f>
        <v>1.1.1.1.1</v>
      </c>
      <c r="M23" s="287" t="s">
        <v>557</v>
      </c>
      <c r="N23" s="302"/>
      <c r="O23" s="2307"/>
      <c r="P23" s="2307"/>
      <c r="Q23" s="2307"/>
      <c r="R23" s="2307"/>
      <c r="S23" s="2307"/>
      <c r="T23" s="2307"/>
      <c r="U23" s="2307"/>
      <c r="V23" s="2307"/>
      <c r="W23" s="2307"/>
      <c r="X23" s="1260" t="s">
        <v>558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320</v>
      </c>
      <c r="B24" s="1365" t="s">
        <v>321</v>
      </c>
      <c r="C24" s="1365" t="s">
        <v>322</v>
      </c>
      <c r="D24" s="1365" t="s">
        <v>323</v>
      </c>
      <c r="E24" s="1365"/>
      <c r="F24" s="2609"/>
      <c r="G24" s="2219" t="str">
        <f>F23&amp;".1"</f>
        <v>1.1.1.1.1.1</v>
      </c>
      <c r="I24" s="2259"/>
      <c r="J24" s="2259">
        <v>1</v>
      </c>
      <c r="K24" s="359"/>
      <c r="L24" s="1295" t="str">
        <f>$G$24</f>
        <v>1.1.1.1.1.1</v>
      </c>
      <c r="M24" s="288" t="s">
        <v>560</v>
      </c>
      <c r="N24" s="302"/>
      <c r="O24" s="2247"/>
      <c r="P24" s="2248"/>
      <c r="Q24" s="2248"/>
      <c r="R24" s="2248"/>
      <c r="S24" s="2248"/>
      <c r="T24" s="2248"/>
      <c r="U24" s="2248"/>
      <c r="V24" s="2248"/>
      <c r="W24" s="2249"/>
      <c r="X24" s="1260" t="s">
        <v>561</v>
      </c>
      <c r="Z24" s="502"/>
      <c r="AA24" s="502" t="str">
        <f>IF(M24="","",M24)</f>
        <v>Группа потребителей</v>
      </c>
      <c r="AB24" s="502"/>
      <c r="AC24" s="502"/>
      <c r="AD24" s="1157">
        <v>82</v>
      </c>
    </row>
    <row customHeight="1" ht="11.25">
      <c r="A25" s="1365" t="s">
        <v>320</v>
      </c>
      <c r="B25" s="1365" t="s">
        <v>321</v>
      </c>
      <c r="C25" s="1365" t="s">
        <v>322</v>
      </c>
      <c r="D25" s="1365" t="s">
        <v>323</v>
      </c>
      <c r="E25" s="1365"/>
      <c r="F25" s="2609"/>
      <c r="G25" s="2219"/>
      <c r="H25" s="2219" t="str">
        <f>G24&amp;".1"</f>
        <v>1.1.1.1.1.1.1</v>
      </c>
      <c r="I25" s="2259"/>
      <c r="J25" s="2259"/>
      <c r="K25" s="359">
        <v>1</v>
      </c>
      <c r="L25" s="1295" t="str">
        <f>$H$25</f>
        <v>1.1.1.1.1.1.1</v>
      </c>
      <c r="M25" s="1349"/>
      <c r="N25" s="302"/>
      <c r="O25" s="753"/>
      <c r="P25" s="327"/>
      <c r="Q25" s="753"/>
      <c r="R25" s="1259"/>
      <c r="S25" s="2604"/>
      <c r="T25" s="2109" t="s">
        <v>65</v>
      </c>
      <c r="U25" s="2604"/>
      <c r="V25" s="2109" t="s">
        <v>19</v>
      </c>
      <c r="W25" s="327"/>
      <c r="X25" s="2255" t="s">
        <v>563</v>
      </c>
      <c r="Y25" s="513">
        <f>STRCHECKDATE(O26:W26)</f>
      </c>
      <c r="Z25" s="502"/>
      <c r="AA25" s="502" t="str">
        <f>IF(M25="","",M25)</f>
        <v/>
      </c>
      <c r="AB25" s="502"/>
      <c r="AC25" s="502"/>
      <c r="AD25" s="1157">
        <v>11</v>
      </c>
    </row>
    <row customHeight="1" ht="11.25">
      <c r="A26" s="1365" t="s">
        <v>320</v>
      </c>
      <c r="B26" s="1365" t="s">
        <v>321</v>
      </c>
      <c r="C26" s="1365" t="s">
        <v>322</v>
      </c>
      <c r="D26" s="1365" t="s">
        <v>323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320</v>
      </c>
      <c r="B27" s="1365" t="s">
        <v>321</v>
      </c>
      <c r="C27" s="1365" t="s">
        <v>322</v>
      </c>
      <c r="D27" s="1365" t="s">
        <v>323</v>
      </c>
      <c r="E27" s="1365"/>
      <c r="F27" s="2609"/>
      <c r="G27" s="2219"/>
      <c r="I27" s="2259"/>
      <c r="J27" s="2259"/>
      <c r="K27" s="358"/>
      <c r="L27" s="1280"/>
      <c r="M27" s="290" t="s">
        <v>564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320</v>
      </c>
      <c r="B28" s="1365" t="s">
        <v>321</v>
      </c>
      <c r="C28" s="1365" t="s">
        <v>322</v>
      </c>
      <c r="D28" s="1365" t="s">
        <v>323</v>
      </c>
      <c r="E28" s="1365"/>
      <c r="F28" s="2609"/>
      <c r="I28" s="2259"/>
      <c r="J28" s="1293"/>
      <c r="K28" s="358"/>
      <c r="L28" s="1280"/>
      <c r="M28" s="289" t="s">
        <v>565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320</v>
      </c>
      <c r="B29" s="1365" t="s">
        <v>321</v>
      </c>
      <c r="C29" s="1365" t="s">
        <v>322</v>
      </c>
      <c r="D29" s="1365" t="s">
        <v>323</v>
      </c>
      <c r="E29" s="1365"/>
      <c r="F29" s="1367"/>
      <c r="G29" s="1367"/>
      <c r="H29" s="539"/>
      <c r="I29" s="362"/>
      <c r="J29" s="377"/>
      <c r="K29" s="357"/>
      <c r="L29" s="1280"/>
      <c r="M29" s="367" t="s">
        <v>566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320</v>
      </c>
      <c r="B30" s="1365" t="s">
        <v>321</v>
      </c>
      <c r="C30" s="1365" t="s">
        <v>322</v>
      </c>
      <c r="D30" s="1365"/>
      <c r="E30" s="1365" t="s">
        <v>738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320</v>
      </c>
      <c r="B31" s="1365" t="s">
        <v>321</v>
      </c>
      <c r="C31" s="1365"/>
      <c r="D31" s="1365"/>
      <c r="E31" s="1365" t="s">
        <v>2387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2388</v>
      </c>
      <c r="B32" s="1365"/>
      <c r="C32" s="1365"/>
      <c r="D32" s="1365"/>
      <c r="E32" s="1365" t="s">
        <v>189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315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955</v>
      </c>
      <c r="M35" s="2287" t="s">
        <v>2389</v>
      </c>
      <c r="N35" s="2287"/>
      <c r="O35" s="2287"/>
      <c r="P35" s="2287"/>
      <c r="Q35" s="2287"/>
      <c r="R35" s="2287"/>
      <c r="S35" s="2287"/>
      <c r="T35" s="2287"/>
      <c r="U35" s="2287"/>
      <c r="V35" s="2287"/>
      <c r="W35" s="2287"/>
      <c r="X35" s="2287"/>
      <c r="AD35" s="1157">
        <v>27</v>
      </c>
    </row>
    <row customHeight="1" ht="109.5">
      <c r="H36" s="539"/>
      <c r="I36" s="1305"/>
      <c r="M36" s="2287" t="s">
        <v>2390</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86</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CCFA2-FF06-CFC9-E1CA-0.E0542A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1203E-4045-361A-7978-0.9FA70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D26FC-A7E9-C616-6735-0.A8F9B6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220E7-8CCF-CF23-4584-0.224515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ED9D-5AFA-C845-AC38-0.7B7068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4EFA3-16C7-B2C1-AB38-0.70D7940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452</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"СамРЭК-Эксплуатация"</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453</v>
      </c>
      <c r="E8" s="2207"/>
      <c r="F8" s="2207"/>
      <c r="G8" s="2210" t="s">
        <v>454</v>
      </c>
      <c r="J8" s="457">
        <v>11</v>
      </c>
    </row>
    <row customHeight="1" ht="11.25">
      <c r="A9" s="459"/>
      <c r="B9" s="504"/>
      <c r="C9" s="459"/>
      <c r="D9" s="474" t="s">
        <v>92</v>
      </c>
      <c r="E9" s="448" t="s">
        <v>455</v>
      </c>
      <c r="F9" s="448" t="s">
        <v>456</v>
      </c>
      <c r="G9" s="2211"/>
      <c r="J9" s="457">
        <v>11</v>
      </c>
    </row>
    <row customHeight="1" ht="12" hidden="1">
      <c r="A10" s="459"/>
      <c r="B10" s="504"/>
      <c r="C10" s="459"/>
      <c r="D10" s="466"/>
      <c r="E10" s="466"/>
      <c r="F10" s="466"/>
      <c r="G10" s="466"/>
      <c r="J10" s="457">
        <v>0</v>
      </c>
    </row>
    <row customHeight="1" ht="22.5" hidden="1">
      <c r="A11" s="459"/>
      <c r="B11" s="504"/>
      <c r="C11" s="459"/>
      <c r="D11" s="1011" t="s">
        <v>194</v>
      </c>
      <c r="E11" s="1014" t="s">
        <v>457</v>
      </c>
      <c r="F11" s="1013" t="str">
        <f>IF(region_name="","",region_name)</f>
        <v>Самарская область</v>
      </c>
      <c r="G11" s="1014" t="s">
        <v>458</v>
      </c>
      <c r="H11" s="477"/>
      <c r="J11" s="457">
        <v>0</v>
      </c>
    </row>
    <row customHeight="1" ht="22.5" hidden="1">
      <c r="A12" s="459"/>
      <c r="B12" s="504"/>
      <c r="C12" s="459"/>
      <c r="D12" s="447" t="s">
        <v>194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459</v>
      </c>
      <c r="G12" s="476"/>
      <c r="H12" s="477"/>
      <c r="J12" s="457">
        <v>0</v>
      </c>
    </row>
    <row customHeight="1" ht="23.25">
      <c r="A13" s="459"/>
      <c r="B13" s="504"/>
      <c r="C13" s="459"/>
      <c r="D13" s="447" t="s">
        <v>194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460</v>
      </c>
      <c r="E14" s="1012" t="s">
        <v>461</v>
      </c>
      <c r="F14" s="1013" t="str">
        <f>IF(inn="","",inn)</f>
        <v>6315648332</v>
      </c>
      <c r="G14" s="1014" t="s">
        <v>462</v>
      </c>
      <c r="H14" s="477"/>
      <c r="J14" s="457">
        <v>0</v>
      </c>
    </row>
    <row customHeight="1" ht="22.5" hidden="1">
      <c r="A15" s="459"/>
      <c r="B15" s="504"/>
      <c r="C15" s="459"/>
      <c r="D15" s="1011" t="s">
        <v>463</v>
      </c>
      <c r="E15" s="1012" t="s">
        <v>464</v>
      </c>
      <c r="F15" s="1013" t="str">
        <f>IF(kpp="","",kpp)</f>
        <v>631201001</v>
      </c>
      <c r="G15" s="1014" t="s">
        <v>465</v>
      </c>
      <c r="H15" s="477"/>
      <c r="J15" s="457">
        <v>0</v>
      </c>
    </row>
    <row customHeight="1" ht="39">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94</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95</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466</v>
      </c>
      <c r="B19" s="504"/>
      <c r="C19" s="2215"/>
      <c r="D19" s="447" t="str">
        <f>A19</f>
        <v>5.1</v>
      </c>
      <c r="E19" s="444" t="s">
        <v>467</v>
      </c>
      <c r="F19" s="445" t="s">
        <v>459</v>
      </c>
      <c r="G19" s="446" t="s">
        <v>468</v>
      </c>
      <c r="H19" s="477"/>
      <c r="I19" s="854"/>
      <c r="J19" s="457">
        <v>0</v>
      </c>
    </row>
    <row customHeight="1" ht="24" hidden="1">
      <c r="A20" s="2204"/>
      <c r="B20" s="504"/>
      <c r="C20" s="2215"/>
      <c r="D20" s="442" t="str">
        <f>D19&amp;".1"</f>
        <v>5.1.1</v>
      </c>
      <c r="E20" s="441" t="s">
        <v>469</v>
      </c>
      <c r="F20" s="883" t="s">
        <v>28</v>
      </c>
      <c r="G20" s="476"/>
      <c r="H20" s="477"/>
      <c r="I20" s="854"/>
      <c r="J20" s="457">
        <v>0</v>
      </c>
    </row>
    <row customHeight="1" ht="22.5" hidden="1">
      <c r="A21" s="2204"/>
      <c r="B21" s="504"/>
      <c r="C21" s="2215"/>
      <c r="D21" s="442" t="str">
        <f>D19&amp;".2"</f>
        <v>5.1.2</v>
      </c>
      <c r="E21" s="441" t="s">
        <v>470</v>
      </c>
      <c r="F21" s="1735" t="s">
        <v>28</v>
      </c>
      <c r="G21" s="446" t="s">
        <v>471</v>
      </c>
      <c r="H21" s="477"/>
      <c r="I21" s="854"/>
      <c r="J21" s="457">
        <v>0</v>
      </c>
    </row>
    <row customHeight="1" ht="22.5" hidden="1">
      <c r="A22" s="2204"/>
      <c r="B22" s="504"/>
      <c r="C22" s="2215"/>
      <c r="D22" s="442" t="str">
        <f>D19&amp;".3"</f>
        <v>5.1.3</v>
      </c>
      <c r="E22" s="441" t="s">
        <v>472</v>
      </c>
      <c r="F22" s="883" t="s">
        <v>28</v>
      </c>
      <c r="G22" s="476"/>
      <c r="H22" s="477"/>
      <c r="I22" s="854"/>
      <c r="J22" s="457">
        <v>0</v>
      </c>
    </row>
    <row customHeight="1" ht="22.5" hidden="1">
      <c r="A23" s="2204"/>
      <c r="B23" s="504"/>
      <c r="C23" s="2215"/>
      <c r="D23" s="442" t="str">
        <f>D19&amp;".4"</f>
        <v>5.1.4</v>
      </c>
      <c r="E23" s="441" t="s">
        <v>473</v>
      </c>
      <c r="F23" s="883" t="s">
        <v>28</v>
      </c>
      <c r="G23" s="446" t="s">
        <v>474</v>
      </c>
      <c r="H23" s="477"/>
      <c r="I23" s="854"/>
      <c r="J23" s="457">
        <v>0</v>
      </c>
    </row>
    <row customHeight="1" ht="22.5" hidden="1">
      <c r="A24" s="1980"/>
      <c r="B24" s="504"/>
      <c r="C24" s="494"/>
      <c r="D24" s="469"/>
      <c r="E24" s="1170" t="s">
        <v>475</v>
      </c>
      <c r="F24" s="470"/>
      <c r="G24" s="471"/>
      <c r="H24" s="477"/>
      <c r="I24" s="854"/>
      <c r="J24" s="457">
        <v>0</v>
      </c>
    </row>
    <row s="503" customFormat="1" customHeight="1" ht="24.75" hidden="1">
      <c r="A25" s="459"/>
      <c r="B25" s="504"/>
      <c r="C25" s="504"/>
      <c r="D25" s="1008" t="s">
        <v>94</v>
      </c>
      <c r="E25" s="1010" t="s">
        <v>476</v>
      </c>
      <c r="F25" s="1015" t="s">
        <v>459</v>
      </c>
      <c r="G25" s="1010"/>
      <c r="J25" s="503">
        <v>0</v>
      </c>
    </row>
    <row s="503" customFormat="1" customHeight="1" ht="11.25" hidden="1">
      <c r="A26" s="459"/>
      <c r="B26" s="504"/>
      <c r="C26" s="504"/>
      <c r="D26" s="1008" t="s">
        <v>477</v>
      </c>
      <c r="E26" s="1009" t="s">
        <v>478</v>
      </c>
      <c r="F26" s="1015" t="s">
        <v>459</v>
      </c>
      <c r="G26" s="1010"/>
      <c r="J26" s="503">
        <v>0</v>
      </c>
    </row>
    <row s="503" customFormat="1" customHeight="1" ht="11.25" hidden="1">
      <c r="A27" s="459"/>
      <c r="B27" s="504"/>
      <c r="C27" s="504"/>
      <c r="D27" s="1008" t="s">
        <v>479</v>
      </c>
      <c r="E27" s="1016" t="s">
        <v>480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481</v>
      </c>
      <c r="E28" s="1016" t="s">
        <v>482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483</v>
      </c>
      <c r="E29" s="1016" t="s">
        <v>484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485</v>
      </c>
      <c r="E30" s="1009" t="s">
        <v>486</v>
      </c>
      <c r="F30" s="1017"/>
      <c r="G30" s="1010"/>
      <c r="J30" s="503">
        <v>0</v>
      </c>
    </row>
    <row s="503" customFormat="1" customHeight="1" ht="11.25" hidden="1">
      <c r="A31" s="459"/>
      <c r="B31" s="504"/>
      <c r="C31" s="504"/>
      <c r="D31" s="1008" t="s">
        <v>487</v>
      </c>
      <c r="E31" s="1009" t="s">
        <v>488</v>
      </c>
      <c r="F31" s="1017"/>
      <c r="G31" s="1010"/>
      <c r="J31" s="503">
        <v>0</v>
      </c>
    </row>
    <row s="503" customFormat="1" customHeight="1" ht="11.25" hidden="1">
      <c r="A32" s="459"/>
      <c r="B32" s="504"/>
      <c r="C32" s="504"/>
      <c r="D32" s="1008" t="s">
        <v>489</v>
      </c>
      <c r="E32" s="1009" t="s">
        <v>490</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459</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491</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491</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459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492</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493</v>
      </c>
      <c r="H44" s="477"/>
      <c r="J44" s="457">
        <v>22</v>
      </c>
    </row>
    <row customHeight="1" ht="23.25">
      <c r="A45" s="459"/>
      <c r="B45" s="504"/>
      <c r="C45" s="459"/>
      <c r="D45" s="442">
        <f>D44+1</f>
        <v>12</v>
      </c>
      <c r="E45" s="440" t="s">
        <v>494</v>
      </c>
      <c r="F45" s="445" t="s">
        <v>459</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495</v>
      </c>
      <c r="H46" s="477"/>
      <c r="J46" s="457">
        <v>23</v>
      </c>
    </row>
    <row customHeight="1" ht="24">
      <c r="A47" s="2204"/>
      <c r="B47" s="504"/>
      <c r="C47" s="494"/>
      <c r="D47" s="442" t="str">
        <f>D45&amp;".2"</f>
        <v>12.2</v>
      </c>
      <c r="E47" s="444" t="s">
        <v>496</v>
      </c>
      <c r="F47" s="492"/>
      <c r="G47" s="439" t="s">
        <v>497</v>
      </c>
      <c r="H47" s="477"/>
      <c r="J47" s="457">
        <v>23</v>
      </c>
    </row>
    <row customHeight="1" ht="24">
      <c r="A48" s="2204"/>
      <c r="B48" s="504"/>
      <c r="C48" s="494"/>
      <c r="D48" s="442" t="str">
        <f>D45&amp;".3"</f>
        <v>12.3</v>
      </c>
      <c r="E48" s="444" t="s">
        <v>498</v>
      </c>
      <c r="F48" s="492"/>
      <c r="G48" s="439" t="s">
        <v>499</v>
      </c>
      <c r="H48" s="477"/>
      <c r="J48" s="457">
        <v>23</v>
      </c>
    </row>
    <row customHeight="1" ht="24">
      <c r="A49" s="2204"/>
      <c r="B49" s="504"/>
      <c r="C49" s="494"/>
      <c r="D49" s="442" t="str">
        <f>IF(TEMPLATE_SPHERE="TKO",D45&amp;".0",D45&amp;".4")</f>
        <v>12.4</v>
      </c>
      <c r="E49" s="438" t="s">
        <v>500</v>
      </c>
      <c r="F49" s="1687"/>
      <c r="G49" s="1764" t="s">
        <v>501</v>
      </c>
      <c r="H49" s="477"/>
      <c r="J49" s="457">
        <v>23</v>
      </c>
    </row>
    <row customHeight="1" ht="24">
      <c r="A50" s="459"/>
      <c r="B50" s="504"/>
      <c r="C50" s="459"/>
      <c r="D50" s="469"/>
      <c r="E50" s="417" t="s">
        <v>502</v>
      </c>
      <c r="F50" s="470"/>
      <c r="G50" s="1764" t="s">
        <v>503</v>
      </c>
      <c r="H50" s="478"/>
      <c r="J50" s="457">
        <v>23</v>
      </c>
    </row>
    <row customHeight="1" ht="24">
      <c r="A51" s="860"/>
      <c r="B51" s="504"/>
      <c r="C51" s="494"/>
      <c r="D51" s="442">
        <f>D45+1</f>
        <v>13</v>
      </c>
      <c r="E51" s="530" t="s">
        <v>504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86</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60566-0AC8-9745-F2F7-0.FFA0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43A59-AF9B-AE5C-C416-0.5EC352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0B72F-D2BD-0A8C-504F-0.9AC670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31A4-A871-FF4E-80B2-0.BA1AF04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2391</v>
      </c>
      <c r="B1" s="2618" t="s">
        <v>2392</v>
      </c>
      <c r="C1" s="2619" t="s">
        <v>2393</v>
      </c>
      <c r="D1" s="2620"/>
      <c r="E1" s="838" t="s">
        <v>2394</v>
      </c>
    </row>
    <row customHeight="1" ht="11.25">
      <c r="A2" s="2621"/>
      <c r="B2" s="767" t="s">
        <v>26</v>
      </c>
      <c r="C2" s="755"/>
      <c r="D2" s="766"/>
      <c r="E2" s="838"/>
    </row>
    <row customHeight="1" ht="11.25">
      <c r="A3" s="2622"/>
      <c r="B3" s="2623" t="s">
        <v>33</v>
      </c>
      <c r="C3" s="755"/>
      <c r="D3" s="766"/>
      <c r="E3" s="838"/>
    </row>
    <row customHeight="1" ht="11.25">
      <c r="A4" s="2624"/>
      <c r="B4" s="768" t="s">
        <v>1818</v>
      </c>
      <c r="C4" s="755"/>
      <c r="D4" s="766"/>
      <c r="E4" s="838"/>
    </row>
    <row customHeight="1" ht="11.25">
      <c r="A5" s="2625"/>
      <c r="B5" s="768" t="s">
        <v>1812</v>
      </c>
      <c r="C5" s="2626" t="s">
        <v>2158</v>
      </c>
      <c r="D5" s="2627" t="s">
        <v>2395</v>
      </c>
      <c r="E5" s="838"/>
    </row>
    <row s="1852" customFormat="1" customHeight="1" ht="11.25">
      <c r="A6" s="2628"/>
      <c r="B6" s="768" t="s">
        <v>1822</v>
      </c>
      <c r="C6" s="755"/>
      <c r="D6" s="766"/>
      <c r="E6" s="838"/>
    </row>
    <row customHeight="1" ht="11.25">
      <c r="A7" s="2629"/>
      <c r="B7" s="768" t="s">
        <v>1830</v>
      </c>
      <c r="C7" s="755"/>
      <c r="D7" s="766"/>
      <c r="E7" s="838"/>
    </row>
    <row customHeight="1" ht="11.25">
      <c r="A8" s="758"/>
      <c r="B8" s="768" t="s">
        <v>1825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3FBAA-93AE-9678-31D8-0.AB4649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C535C-ECCC-CEFC-A4BF-0.6E4379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F06A6-0195-82B7-028C-0.A273474E}" mc:Ignorable="x14ac xr xr2 xr3">
  <sheetPr>
    <tabColor rgb="FFFFCC99"/>
  </sheetPr>
  <dimension ref="A1:I667"/>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2396</v>
      </c>
      <c r="B1" s="70" t="s">
        <v>2397</v>
      </c>
      <c r="C1" s="70" t="s">
        <v>2398</v>
      </c>
      <c r="D1" s="70" t="s">
        <v>2399</v>
      </c>
      <c r="E1" s="70" t="s">
        <v>2400</v>
      </c>
      <c r="F1" s="70" t="s">
        <v>2401</v>
      </c>
      <c r="G1" s="70" t="s">
        <v>2402</v>
      </c>
      <c r="H1" s="70" t="s">
        <v>2403</v>
      </c>
      <c r="I1" s="70" t="s">
        <v>2404</v>
      </c>
    </row>
    <row customHeight="1" ht="11.25">
      <c r="A2" s="1852" t="s">
        <v>2405</v>
      </c>
      <c r="B2" s="1852" t="s">
        <v>16</v>
      </c>
      <c r="C2" s="1852" t="s">
        <v>2406</v>
      </c>
      <c r="D2" s="1852" t="s">
        <v>2407</v>
      </c>
      <c r="E2" s="1852" t="s">
        <v>2408</v>
      </c>
      <c r="F2" s="1852" t="s">
        <v>2409</v>
      </c>
      <c r="G2" s="1852" t="s">
        <v>2410</v>
      </c>
      <c r="H2" s="1852" t="s">
        <v>28</v>
      </c>
      <c r="I2" s="1852" t="s">
        <v>959</v>
      </c>
    </row>
    <row customHeight="1" ht="11.25">
      <c r="A3" s="1852" t="s">
        <v>2405</v>
      </c>
      <c r="B3" s="1852" t="s">
        <v>16</v>
      </c>
      <c r="C3" s="1852" t="s">
        <v>2411</v>
      </c>
      <c r="D3" s="1852" t="s">
        <v>2412</v>
      </c>
      <c r="E3" s="1852" t="s">
        <v>2413</v>
      </c>
      <c r="F3" s="1852" t="s">
        <v>2414</v>
      </c>
      <c r="G3" s="1852" t="s">
        <v>2415</v>
      </c>
      <c r="H3" s="1852" t="s">
        <v>28</v>
      </c>
      <c r="I3" s="1852" t="s">
        <v>959</v>
      </c>
    </row>
    <row customHeight="1" ht="11.25">
      <c r="A4" s="1852" t="s">
        <v>2405</v>
      </c>
      <c r="B4" s="1852" t="s">
        <v>16</v>
      </c>
      <c r="C4" s="1852" t="s">
        <v>2416</v>
      </c>
      <c r="D4" s="1852" t="s">
        <v>2417</v>
      </c>
      <c r="E4" s="1852" t="s">
        <v>2418</v>
      </c>
      <c r="F4" s="1852" t="s">
        <v>2419</v>
      </c>
      <c r="G4" s="1852" t="s">
        <v>28</v>
      </c>
      <c r="H4" s="1852" t="s">
        <v>28</v>
      </c>
      <c r="I4" s="1852" t="s">
        <v>959</v>
      </c>
    </row>
    <row customHeight="1" ht="11.25">
      <c r="A5" s="1852" t="s">
        <v>2405</v>
      </c>
      <c r="B5" s="1852" t="s">
        <v>16</v>
      </c>
      <c r="C5" s="1852" t="s">
        <v>2420</v>
      </c>
      <c r="D5" s="1852" t="s">
        <v>2421</v>
      </c>
      <c r="E5" s="1852" t="s">
        <v>2422</v>
      </c>
      <c r="F5" s="1852" t="s">
        <v>2419</v>
      </c>
      <c r="G5" s="1852" t="s">
        <v>28</v>
      </c>
      <c r="H5" s="1852" t="s">
        <v>2423</v>
      </c>
      <c r="I5" s="1852" t="s">
        <v>959</v>
      </c>
    </row>
    <row customHeight="1" ht="11.25">
      <c r="A6" s="1852" t="s">
        <v>2405</v>
      </c>
      <c r="B6" s="1852" t="s">
        <v>16</v>
      </c>
      <c r="C6" s="1852" t="s">
        <v>2424</v>
      </c>
      <c r="D6" s="1852" t="s">
        <v>2425</v>
      </c>
      <c r="E6" s="1852" t="s">
        <v>2426</v>
      </c>
      <c r="F6" s="1852" t="s">
        <v>2427</v>
      </c>
      <c r="G6" s="1852" t="s">
        <v>28</v>
      </c>
      <c r="H6" s="1852" t="s">
        <v>28</v>
      </c>
      <c r="I6" s="1852" t="s">
        <v>959</v>
      </c>
    </row>
    <row customHeight="1" ht="11.25">
      <c r="A7" s="1852" t="s">
        <v>2405</v>
      </c>
      <c r="B7" s="1852" t="s">
        <v>16</v>
      </c>
      <c r="C7" s="1852" t="s">
        <v>2428</v>
      </c>
      <c r="D7" s="1852" t="s">
        <v>2429</v>
      </c>
      <c r="E7" s="1852" t="s">
        <v>2430</v>
      </c>
      <c r="F7" s="1852" t="s">
        <v>2414</v>
      </c>
      <c r="G7" s="1852" t="s">
        <v>2431</v>
      </c>
      <c r="H7" s="1852" t="s">
        <v>28</v>
      </c>
      <c r="I7" s="1852" t="s">
        <v>959</v>
      </c>
    </row>
    <row customHeight="1" ht="11.25">
      <c r="A8" s="1852" t="s">
        <v>2405</v>
      </c>
      <c r="B8" s="1852" t="s">
        <v>16</v>
      </c>
      <c r="C8" s="1852" t="s">
        <v>2432</v>
      </c>
      <c r="D8" s="1852" t="s">
        <v>2433</v>
      </c>
      <c r="E8" s="1852" t="s">
        <v>2434</v>
      </c>
      <c r="F8" s="1852" t="s">
        <v>2435</v>
      </c>
      <c r="G8" s="1852" t="s">
        <v>28</v>
      </c>
      <c r="H8" s="1852" t="s">
        <v>28</v>
      </c>
      <c r="I8" s="1852" t="s">
        <v>959</v>
      </c>
    </row>
    <row customHeight="1" ht="11.25">
      <c r="A9" s="1852" t="s">
        <v>2405</v>
      </c>
      <c r="B9" s="1852" t="s">
        <v>16</v>
      </c>
      <c r="C9" s="1852" t="s">
        <v>2436</v>
      </c>
      <c r="D9" s="1852" t="s">
        <v>2437</v>
      </c>
      <c r="E9" s="1852" t="s">
        <v>2438</v>
      </c>
      <c r="F9" s="1852" t="s">
        <v>2439</v>
      </c>
      <c r="G9" s="1852" t="s">
        <v>28</v>
      </c>
      <c r="H9" s="1852" t="s">
        <v>28</v>
      </c>
      <c r="I9" s="1852" t="s">
        <v>959</v>
      </c>
    </row>
    <row customHeight="1" ht="11.25">
      <c r="A10" s="1852" t="s">
        <v>2405</v>
      </c>
      <c r="B10" s="1852" t="s">
        <v>16</v>
      </c>
      <c r="C10" s="1852" t="s">
        <v>2440</v>
      </c>
      <c r="D10" s="1852" t="s">
        <v>2441</v>
      </c>
      <c r="E10" s="1852" t="s">
        <v>2442</v>
      </c>
      <c r="F10" s="1852" t="s">
        <v>2443</v>
      </c>
      <c r="G10" s="1852" t="s">
        <v>28</v>
      </c>
      <c r="H10" s="1852" t="s">
        <v>28</v>
      </c>
      <c r="I10" s="1852" t="s">
        <v>959</v>
      </c>
    </row>
    <row customHeight="1" ht="11.25">
      <c r="A11" s="1852" t="s">
        <v>2405</v>
      </c>
      <c r="B11" s="1852" t="s">
        <v>16</v>
      </c>
      <c r="C11" s="1852" t="s">
        <v>2444</v>
      </c>
      <c r="D11" s="1852" t="s">
        <v>2445</v>
      </c>
      <c r="E11" s="1852" t="s">
        <v>2446</v>
      </c>
      <c r="F11" s="1852" t="s">
        <v>2447</v>
      </c>
      <c r="G11" s="1852" t="s">
        <v>28</v>
      </c>
      <c r="H11" s="1852" t="s">
        <v>28</v>
      </c>
      <c r="I11" s="1852" t="s">
        <v>959</v>
      </c>
    </row>
    <row customHeight="1" ht="11.25">
      <c r="A12" s="1852" t="s">
        <v>2405</v>
      </c>
      <c r="B12" s="1852" t="s">
        <v>16</v>
      </c>
      <c r="C12" s="1852" t="s">
        <v>2448</v>
      </c>
      <c r="D12" s="1852" t="s">
        <v>2449</v>
      </c>
      <c r="E12" s="1852" t="s">
        <v>2450</v>
      </c>
      <c r="F12" s="1852" t="s">
        <v>2451</v>
      </c>
      <c r="G12" s="1852" t="s">
        <v>28</v>
      </c>
      <c r="H12" s="1852" t="s">
        <v>28</v>
      </c>
      <c r="I12" s="1852" t="s">
        <v>959</v>
      </c>
    </row>
    <row customHeight="1" ht="11.25">
      <c r="A13" s="1852" t="s">
        <v>2405</v>
      </c>
      <c r="B13" s="1852" t="s">
        <v>16</v>
      </c>
      <c r="C13" s="1852" t="s">
        <v>2452</v>
      </c>
      <c r="D13" s="1852" t="s">
        <v>2453</v>
      </c>
      <c r="E13" s="1852" t="s">
        <v>2454</v>
      </c>
      <c r="F13" s="1852" t="s">
        <v>2435</v>
      </c>
      <c r="G13" s="1852" t="s">
        <v>28</v>
      </c>
      <c r="H13" s="1852" t="s">
        <v>28</v>
      </c>
      <c r="I13" s="1852" t="s">
        <v>959</v>
      </c>
    </row>
    <row customHeight="1" ht="11.25">
      <c r="A14" s="1852" t="s">
        <v>2405</v>
      </c>
      <c r="B14" s="1852" t="s">
        <v>16</v>
      </c>
      <c r="C14" s="1852" t="s">
        <v>2455</v>
      </c>
      <c r="D14" s="1852" t="s">
        <v>2456</v>
      </c>
      <c r="E14" s="1852" t="s">
        <v>2457</v>
      </c>
      <c r="F14" s="1852" t="s">
        <v>2414</v>
      </c>
      <c r="G14" s="1852" t="s">
        <v>28</v>
      </c>
      <c r="H14" s="1852" t="s">
        <v>28</v>
      </c>
      <c r="I14" s="1852" t="s">
        <v>959</v>
      </c>
    </row>
    <row customHeight="1" ht="11.25">
      <c r="A15" s="1852" t="s">
        <v>2405</v>
      </c>
      <c r="B15" s="1852" t="s">
        <v>16</v>
      </c>
      <c r="C15" s="1852" t="s">
        <v>2458</v>
      </c>
      <c r="D15" s="1852" t="s">
        <v>2459</v>
      </c>
      <c r="E15" s="1852" t="s">
        <v>2460</v>
      </c>
      <c r="F15" s="1852" t="s">
        <v>2461</v>
      </c>
      <c r="G15" s="1852" t="s">
        <v>2462</v>
      </c>
      <c r="H15" s="1852" t="s">
        <v>28</v>
      </c>
      <c r="I15" s="1852" t="s">
        <v>959</v>
      </c>
    </row>
    <row customHeight="1" ht="11.25">
      <c r="A16" s="1852" t="s">
        <v>2405</v>
      </c>
      <c r="B16" s="1852" t="s">
        <v>16</v>
      </c>
      <c r="C16" s="1852" t="s">
        <v>2463</v>
      </c>
      <c r="D16" s="1852" t="s">
        <v>2464</v>
      </c>
      <c r="E16" s="1852" t="s">
        <v>2465</v>
      </c>
      <c r="F16" s="1852" t="s">
        <v>2466</v>
      </c>
      <c r="G16" s="1852" t="s">
        <v>28</v>
      </c>
      <c r="H16" s="1852" t="s">
        <v>28</v>
      </c>
      <c r="I16" s="1852" t="s">
        <v>959</v>
      </c>
    </row>
    <row customHeight="1" ht="11.25">
      <c r="A17" s="1852" t="s">
        <v>2405</v>
      </c>
      <c r="B17" s="1852" t="s">
        <v>16</v>
      </c>
      <c r="C17" s="1852" t="s">
        <v>2467</v>
      </c>
      <c r="D17" s="1852" t="s">
        <v>2468</v>
      </c>
      <c r="E17" s="1852" t="s">
        <v>2460</v>
      </c>
      <c r="F17" s="1852" t="s">
        <v>2469</v>
      </c>
      <c r="G17" s="1852" t="s">
        <v>28</v>
      </c>
      <c r="H17" s="1852" t="s">
        <v>28</v>
      </c>
      <c r="I17" s="1852" t="s">
        <v>959</v>
      </c>
    </row>
    <row customHeight="1" ht="11.25">
      <c r="A18" s="1852" t="s">
        <v>2405</v>
      </c>
      <c r="B18" s="1852" t="s">
        <v>16</v>
      </c>
      <c r="C18" s="1852" t="s">
        <v>2470</v>
      </c>
      <c r="D18" s="1852" t="s">
        <v>2471</v>
      </c>
      <c r="E18" s="1852" t="s">
        <v>2472</v>
      </c>
      <c r="F18" s="1852" t="s">
        <v>55</v>
      </c>
      <c r="G18" s="1852" t="s">
        <v>28</v>
      </c>
      <c r="H18" s="1852" t="s">
        <v>28</v>
      </c>
      <c r="I18" s="1852" t="s">
        <v>959</v>
      </c>
    </row>
    <row customHeight="1" ht="11.25">
      <c r="A19" s="1852" t="s">
        <v>2405</v>
      </c>
      <c r="B19" s="1852" t="s">
        <v>16</v>
      </c>
      <c r="C19" s="1852" t="s">
        <v>2473</v>
      </c>
      <c r="D19" s="1852" t="s">
        <v>2474</v>
      </c>
      <c r="E19" s="1852" t="s">
        <v>2475</v>
      </c>
      <c r="F19" s="1852" t="s">
        <v>2476</v>
      </c>
      <c r="G19" s="1852" t="s">
        <v>28</v>
      </c>
      <c r="H19" s="1852" t="s">
        <v>28</v>
      </c>
      <c r="I19" s="1852" t="s">
        <v>959</v>
      </c>
    </row>
    <row customHeight="1" ht="11.25">
      <c r="A20" s="1852" t="s">
        <v>2405</v>
      </c>
      <c r="B20" s="1852" t="s">
        <v>16</v>
      </c>
      <c r="C20" s="1852" t="s">
        <v>2477</v>
      </c>
      <c r="D20" s="1852" t="s">
        <v>2478</v>
      </c>
      <c r="E20" s="1852" t="s">
        <v>2479</v>
      </c>
      <c r="F20" s="1852" t="s">
        <v>2480</v>
      </c>
      <c r="G20" s="1852" t="s">
        <v>28</v>
      </c>
      <c r="H20" s="1852" t="s">
        <v>28</v>
      </c>
      <c r="I20" s="1852" t="s">
        <v>959</v>
      </c>
    </row>
    <row customHeight="1" ht="11.25">
      <c r="A21" s="1852" t="s">
        <v>2405</v>
      </c>
      <c r="B21" s="1852" t="s">
        <v>16</v>
      </c>
      <c r="C21" s="1852" t="s">
        <v>2481</v>
      </c>
      <c r="D21" s="1852" t="s">
        <v>2482</v>
      </c>
      <c r="E21" s="1852" t="s">
        <v>2483</v>
      </c>
      <c r="F21" s="1852" t="s">
        <v>2484</v>
      </c>
      <c r="G21" s="1852" t="s">
        <v>28</v>
      </c>
      <c r="H21" s="1852" t="s">
        <v>28</v>
      </c>
      <c r="I21" s="1852" t="s">
        <v>959</v>
      </c>
    </row>
    <row customHeight="1" ht="11.25">
      <c r="A22" s="1852" t="s">
        <v>2405</v>
      </c>
      <c r="B22" s="1852" t="s">
        <v>16</v>
      </c>
      <c r="C22" s="1852" t="s">
        <v>2485</v>
      </c>
      <c r="D22" s="1852" t="s">
        <v>2486</v>
      </c>
      <c r="E22" s="1852" t="s">
        <v>2487</v>
      </c>
      <c r="F22" s="1852" t="s">
        <v>2488</v>
      </c>
      <c r="G22" s="1852" t="s">
        <v>2431</v>
      </c>
      <c r="H22" s="1852" t="s">
        <v>28</v>
      </c>
      <c r="I22" s="1852" t="s">
        <v>959</v>
      </c>
    </row>
    <row customHeight="1" ht="11.25">
      <c r="A23" s="1852" t="s">
        <v>2405</v>
      </c>
      <c r="B23" s="1852" t="s">
        <v>16</v>
      </c>
      <c r="C23" s="1852" t="s">
        <v>2489</v>
      </c>
      <c r="D23" s="1852" t="s">
        <v>2490</v>
      </c>
      <c r="E23" s="1852" t="s">
        <v>2491</v>
      </c>
      <c r="F23" s="1852" t="s">
        <v>2466</v>
      </c>
      <c r="G23" s="1852" t="s">
        <v>28</v>
      </c>
      <c r="H23" s="1852" t="s">
        <v>28</v>
      </c>
      <c r="I23" s="1852" t="s">
        <v>959</v>
      </c>
    </row>
    <row customHeight="1" ht="11.25">
      <c r="A24" s="1852" t="s">
        <v>2405</v>
      </c>
      <c r="B24" s="1852" t="s">
        <v>16</v>
      </c>
      <c r="C24" s="1852" t="s">
        <v>2492</v>
      </c>
      <c r="D24" s="1852" t="s">
        <v>2493</v>
      </c>
      <c r="E24" s="1852" t="s">
        <v>2494</v>
      </c>
      <c r="F24" s="1852" t="s">
        <v>2495</v>
      </c>
      <c r="G24" s="1852" t="s">
        <v>28</v>
      </c>
      <c r="H24" s="1852" t="s">
        <v>28</v>
      </c>
      <c r="I24" s="1852" t="s">
        <v>959</v>
      </c>
    </row>
    <row customHeight="1" ht="11.25">
      <c r="A25" s="1852" t="s">
        <v>2405</v>
      </c>
      <c r="B25" s="1852" t="s">
        <v>16</v>
      </c>
      <c r="C25" s="1852" t="s">
        <v>2496</v>
      </c>
      <c r="D25" s="1852" t="s">
        <v>2497</v>
      </c>
      <c r="E25" s="1852" t="s">
        <v>2498</v>
      </c>
      <c r="F25" s="1852" t="s">
        <v>2499</v>
      </c>
      <c r="G25" s="1852" t="s">
        <v>28</v>
      </c>
      <c r="H25" s="1852" t="s">
        <v>2500</v>
      </c>
      <c r="I25" s="1852" t="s">
        <v>959</v>
      </c>
    </row>
    <row customHeight="1" ht="11.25">
      <c r="A26" s="1852" t="s">
        <v>2405</v>
      </c>
      <c r="B26" s="1852" t="s">
        <v>16</v>
      </c>
      <c r="C26" s="1852" t="s">
        <v>2501</v>
      </c>
      <c r="D26" s="1852" t="s">
        <v>2502</v>
      </c>
      <c r="E26" s="1852" t="s">
        <v>2503</v>
      </c>
      <c r="F26" s="1852" t="s">
        <v>2439</v>
      </c>
      <c r="G26" s="1852" t="s">
        <v>28</v>
      </c>
      <c r="H26" s="1852" t="s">
        <v>28</v>
      </c>
      <c r="I26" s="1852" t="s">
        <v>959</v>
      </c>
    </row>
    <row customHeight="1" ht="11.25">
      <c r="A27" s="1852" t="s">
        <v>2405</v>
      </c>
      <c r="B27" s="1852" t="s">
        <v>16</v>
      </c>
      <c r="C27" s="1852" t="s">
        <v>2504</v>
      </c>
      <c r="D27" s="1852" t="s">
        <v>2505</v>
      </c>
      <c r="E27" s="1852" t="s">
        <v>2506</v>
      </c>
      <c r="F27" s="1852" t="s">
        <v>2507</v>
      </c>
      <c r="G27" s="1852" t="s">
        <v>28</v>
      </c>
      <c r="H27" s="1852" t="s">
        <v>28</v>
      </c>
      <c r="I27" s="1852" t="s">
        <v>959</v>
      </c>
    </row>
    <row customHeight="1" ht="11.25">
      <c r="A28" s="1852" t="s">
        <v>2405</v>
      </c>
      <c r="B28" s="1852" t="s">
        <v>16</v>
      </c>
      <c r="C28" s="1852" t="s">
        <v>2508</v>
      </c>
      <c r="D28" s="1852" t="s">
        <v>2509</v>
      </c>
      <c r="E28" s="1852" t="s">
        <v>2506</v>
      </c>
      <c r="F28" s="1852" t="s">
        <v>2510</v>
      </c>
      <c r="G28" s="1852" t="s">
        <v>28</v>
      </c>
      <c r="H28" s="1852" t="s">
        <v>28</v>
      </c>
      <c r="I28" s="1852" t="s">
        <v>959</v>
      </c>
    </row>
    <row customHeight="1" ht="11.25">
      <c r="A29" s="1852" t="s">
        <v>2405</v>
      </c>
      <c r="B29" s="1852" t="s">
        <v>16</v>
      </c>
      <c r="C29" s="1852" t="s">
        <v>2511</v>
      </c>
      <c r="D29" s="1852" t="s">
        <v>2512</v>
      </c>
      <c r="E29" s="1852" t="s">
        <v>2513</v>
      </c>
      <c r="F29" s="1852" t="s">
        <v>2499</v>
      </c>
      <c r="G29" s="1852" t="s">
        <v>28</v>
      </c>
      <c r="H29" s="1852" t="s">
        <v>28</v>
      </c>
      <c r="I29" s="1852" t="s">
        <v>959</v>
      </c>
    </row>
    <row customHeight="1" ht="11.25">
      <c r="A30" s="1852" t="s">
        <v>2405</v>
      </c>
      <c r="B30" s="1852" t="s">
        <v>16</v>
      </c>
      <c r="C30" s="1852" t="s">
        <v>2514</v>
      </c>
      <c r="D30" s="1852" t="s">
        <v>2515</v>
      </c>
      <c r="E30" s="1852" t="s">
        <v>2516</v>
      </c>
      <c r="F30" s="1852" t="s">
        <v>2443</v>
      </c>
      <c r="G30" s="1852" t="s">
        <v>28</v>
      </c>
      <c r="H30" s="1852" t="s">
        <v>28</v>
      </c>
      <c r="I30" s="1852" t="s">
        <v>959</v>
      </c>
    </row>
    <row customHeight="1" ht="11.25">
      <c r="A31" s="1852" t="s">
        <v>2405</v>
      </c>
      <c r="B31" s="1852" t="s">
        <v>16</v>
      </c>
      <c r="C31" s="1852" t="s">
        <v>2517</v>
      </c>
      <c r="D31" s="1852" t="s">
        <v>2518</v>
      </c>
      <c r="E31" s="1852" t="s">
        <v>2519</v>
      </c>
      <c r="F31" s="1852" t="s">
        <v>2435</v>
      </c>
      <c r="G31" s="1852" t="s">
        <v>28</v>
      </c>
      <c r="H31" s="1852" t="s">
        <v>28</v>
      </c>
      <c r="I31" s="1852" t="s">
        <v>959</v>
      </c>
    </row>
    <row customHeight="1" ht="11.25">
      <c r="A32" s="1852" t="s">
        <v>2405</v>
      </c>
      <c r="B32" s="1852" t="s">
        <v>16</v>
      </c>
      <c r="C32" s="1852" t="s">
        <v>2520</v>
      </c>
      <c r="D32" s="1852" t="s">
        <v>2521</v>
      </c>
      <c r="E32" s="1852" t="s">
        <v>2522</v>
      </c>
      <c r="F32" s="1852" t="s">
        <v>2476</v>
      </c>
      <c r="G32" s="1852" t="s">
        <v>28</v>
      </c>
      <c r="H32" s="1852" t="s">
        <v>28</v>
      </c>
      <c r="I32" s="1852" t="s">
        <v>959</v>
      </c>
    </row>
    <row customHeight="1" ht="11.25">
      <c r="A33" s="1852" t="s">
        <v>2405</v>
      </c>
      <c r="B33" s="1852" t="s">
        <v>16</v>
      </c>
      <c r="C33" s="1852" t="s">
        <v>2523</v>
      </c>
      <c r="D33" s="1852" t="s">
        <v>2524</v>
      </c>
      <c r="E33" s="1852" t="s">
        <v>2525</v>
      </c>
      <c r="F33" s="1852" t="s">
        <v>2526</v>
      </c>
      <c r="G33" s="1852" t="s">
        <v>28</v>
      </c>
      <c r="H33" s="1852" t="s">
        <v>28</v>
      </c>
      <c r="I33" s="1852" t="s">
        <v>959</v>
      </c>
    </row>
    <row customHeight="1" ht="11.25">
      <c r="A34" s="1852" t="s">
        <v>2405</v>
      </c>
      <c r="B34" s="1852" t="s">
        <v>16</v>
      </c>
      <c r="C34" s="1852" t="s">
        <v>2527</v>
      </c>
      <c r="D34" s="1852" t="s">
        <v>2528</v>
      </c>
      <c r="E34" s="1852" t="s">
        <v>2529</v>
      </c>
      <c r="F34" s="1852" t="s">
        <v>2530</v>
      </c>
      <c r="G34" s="1852" t="s">
        <v>28</v>
      </c>
      <c r="H34" s="1852" t="s">
        <v>28</v>
      </c>
      <c r="I34" s="1852" t="s">
        <v>959</v>
      </c>
    </row>
    <row customHeight="1" ht="11.25">
      <c r="A35" s="1852" t="s">
        <v>2405</v>
      </c>
      <c r="B35" s="1852" t="s">
        <v>16</v>
      </c>
      <c r="C35" s="1852" t="s">
        <v>2531</v>
      </c>
      <c r="D35" s="1852" t="s">
        <v>2532</v>
      </c>
      <c r="E35" s="1852" t="s">
        <v>2533</v>
      </c>
      <c r="F35" s="1852" t="s">
        <v>2534</v>
      </c>
      <c r="G35" s="1852" t="s">
        <v>28</v>
      </c>
      <c r="H35" s="1852" t="s">
        <v>28</v>
      </c>
      <c r="I35" s="1852" t="s">
        <v>959</v>
      </c>
    </row>
    <row customHeight="1" ht="11.25">
      <c r="A36" s="1852" t="s">
        <v>2405</v>
      </c>
      <c r="B36" s="1852" t="s">
        <v>16</v>
      </c>
      <c r="C36" s="1852" t="s">
        <v>2535</v>
      </c>
      <c r="D36" s="1852" t="s">
        <v>2536</v>
      </c>
      <c r="E36" s="1852" t="s">
        <v>2537</v>
      </c>
      <c r="F36" s="1852" t="s">
        <v>2538</v>
      </c>
      <c r="G36" s="1852" t="s">
        <v>28</v>
      </c>
      <c r="H36" s="1852" t="s">
        <v>28</v>
      </c>
      <c r="I36" s="1852" t="s">
        <v>959</v>
      </c>
    </row>
    <row customHeight="1" ht="11.25">
      <c r="A37" s="1852" t="s">
        <v>2405</v>
      </c>
      <c r="B37" s="1852" t="s">
        <v>16</v>
      </c>
      <c r="C37" s="1852" t="s">
        <v>2539</v>
      </c>
      <c r="D37" s="1852" t="s">
        <v>2540</v>
      </c>
      <c r="E37" s="1852" t="s">
        <v>2541</v>
      </c>
      <c r="F37" s="1852" t="s">
        <v>2542</v>
      </c>
      <c r="G37" s="1852" t="s">
        <v>2543</v>
      </c>
      <c r="H37" s="1852" t="s">
        <v>28</v>
      </c>
      <c r="I37" s="1852" t="s">
        <v>959</v>
      </c>
    </row>
    <row customHeight="1" ht="11.25">
      <c r="A38" s="1852" t="s">
        <v>2405</v>
      </c>
      <c r="B38" s="1852" t="s">
        <v>16</v>
      </c>
      <c r="C38" s="1852" t="s">
        <v>2544</v>
      </c>
      <c r="D38" s="1852" t="s">
        <v>2545</v>
      </c>
      <c r="E38" s="1852" t="s">
        <v>2546</v>
      </c>
      <c r="F38" s="1852" t="s">
        <v>2476</v>
      </c>
      <c r="G38" s="1852" t="s">
        <v>28</v>
      </c>
      <c r="H38" s="1852" t="s">
        <v>28</v>
      </c>
      <c r="I38" s="1852" t="s">
        <v>959</v>
      </c>
    </row>
    <row customHeight="1" ht="11.25">
      <c r="A39" s="1852" t="s">
        <v>2405</v>
      </c>
      <c r="B39" s="1852" t="s">
        <v>16</v>
      </c>
      <c r="C39" s="1852" t="s">
        <v>2547</v>
      </c>
      <c r="D39" s="1852" t="s">
        <v>2548</v>
      </c>
      <c r="E39" s="1852" t="s">
        <v>2549</v>
      </c>
      <c r="F39" s="1852" t="s">
        <v>2550</v>
      </c>
      <c r="G39" s="1852" t="s">
        <v>28</v>
      </c>
      <c r="H39" s="1852" t="s">
        <v>28</v>
      </c>
      <c r="I39" s="1852" t="s">
        <v>959</v>
      </c>
    </row>
    <row customHeight="1" ht="11.25">
      <c r="A40" s="1852" t="s">
        <v>2405</v>
      </c>
      <c r="B40" s="1852" t="s">
        <v>16</v>
      </c>
      <c r="C40" s="1852" t="s">
        <v>2551</v>
      </c>
      <c r="D40" s="1852" t="s">
        <v>2552</v>
      </c>
      <c r="E40" s="1852" t="s">
        <v>2553</v>
      </c>
      <c r="F40" s="1852" t="s">
        <v>55</v>
      </c>
      <c r="G40" s="1852" t="s">
        <v>28</v>
      </c>
      <c r="H40" s="1852" t="s">
        <v>28</v>
      </c>
      <c r="I40" s="1852" t="s">
        <v>959</v>
      </c>
    </row>
    <row customHeight="1" ht="11.25">
      <c r="A41" s="1852" t="s">
        <v>2405</v>
      </c>
      <c r="B41" s="1852" t="s">
        <v>16</v>
      </c>
      <c r="C41" s="1852" t="s">
        <v>2554</v>
      </c>
      <c r="D41" s="1852" t="s">
        <v>2555</v>
      </c>
      <c r="E41" s="1852" t="s">
        <v>2556</v>
      </c>
      <c r="F41" s="1852" t="s">
        <v>727</v>
      </c>
      <c r="G41" s="1852" t="s">
        <v>28</v>
      </c>
      <c r="H41" s="1852" t="s">
        <v>28</v>
      </c>
      <c r="I41" s="1852" t="s">
        <v>959</v>
      </c>
    </row>
    <row customHeight="1" ht="11.25">
      <c r="A42" s="1852" t="s">
        <v>2405</v>
      </c>
      <c r="B42" s="1852" t="s">
        <v>16</v>
      </c>
      <c r="C42" s="1852" t="s">
        <v>2557</v>
      </c>
      <c r="D42" s="1852" t="s">
        <v>2558</v>
      </c>
      <c r="E42" s="1852" t="s">
        <v>2559</v>
      </c>
      <c r="F42" s="1852" t="s">
        <v>727</v>
      </c>
      <c r="G42" s="1852" t="s">
        <v>28</v>
      </c>
      <c r="H42" s="1852" t="s">
        <v>28</v>
      </c>
      <c r="I42" s="1852" t="s">
        <v>959</v>
      </c>
    </row>
    <row customHeight="1" ht="11.25">
      <c r="A43" s="1852" t="s">
        <v>2405</v>
      </c>
      <c r="B43" s="1852" t="s">
        <v>16</v>
      </c>
      <c r="C43" s="1852" t="s">
        <v>2560</v>
      </c>
      <c r="D43" s="1852" t="s">
        <v>2561</v>
      </c>
      <c r="E43" s="1852" t="s">
        <v>2562</v>
      </c>
      <c r="F43" s="1852" t="s">
        <v>727</v>
      </c>
      <c r="G43" s="1852" t="s">
        <v>2563</v>
      </c>
      <c r="H43" s="1852" t="s">
        <v>28</v>
      </c>
      <c r="I43" s="1852" t="s">
        <v>959</v>
      </c>
    </row>
    <row customHeight="1" ht="11.25">
      <c r="A44" s="1852" t="s">
        <v>2405</v>
      </c>
      <c r="B44" s="1852" t="s">
        <v>16</v>
      </c>
      <c r="C44" s="1852" t="s">
        <v>2564</v>
      </c>
      <c r="D44" s="1852" t="s">
        <v>2565</v>
      </c>
      <c r="E44" s="1852" t="s">
        <v>2566</v>
      </c>
      <c r="F44" s="1852" t="s">
        <v>727</v>
      </c>
      <c r="G44" s="1852" t="s">
        <v>28</v>
      </c>
      <c r="H44" s="1852" t="s">
        <v>28</v>
      </c>
      <c r="I44" s="1852" t="s">
        <v>959</v>
      </c>
    </row>
    <row customHeight="1" ht="11.25">
      <c r="A45" s="1852" t="s">
        <v>2405</v>
      </c>
      <c r="B45" s="1852" t="s">
        <v>16</v>
      </c>
      <c r="C45" s="1852" t="s">
        <v>2567</v>
      </c>
      <c r="D45" s="1852" t="s">
        <v>2568</v>
      </c>
      <c r="E45" s="1852" t="s">
        <v>2569</v>
      </c>
      <c r="F45" s="1852" t="s">
        <v>2570</v>
      </c>
      <c r="G45" s="1852" t="s">
        <v>2571</v>
      </c>
      <c r="H45" s="1852" t="s">
        <v>28</v>
      </c>
      <c r="I45" s="1852" t="s">
        <v>959</v>
      </c>
    </row>
    <row customHeight="1" ht="11.25">
      <c r="A46" s="1852" t="s">
        <v>2405</v>
      </c>
      <c r="B46" s="1852" t="s">
        <v>16</v>
      </c>
      <c r="C46" s="1852" t="s">
        <v>28</v>
      </c>
      <c r="D46" s="1852" t="s">
        <v>2572</v>
      </c>
      <c r="E46" s="1852" t="s">
        <v>2573</v>
      </c>
      <c r="F46" s="1852" t="s">
        <v>2419</v>
      </c>
      <c r="G46" s="1852" t="s">
        <v>28</v>
      </c>
      <c r="H46" s="1852" t="s">
        <v>28</v>
      </c>
      <c r="I46" s="1852" t="s">
        <v>959</v>
      </c>
    </row>
    <row customHeight="1" ht="11.25">
      <c r="A47" s="1852" t="s">
        <v>2405</v>
      </c>
      <c r="B47" s="1852" t="s">
        <v>16</v>
      </c>
      <c r="C47" s="1852" t="s">
        <v>2574</v>
      </c>
      <c r="D47" s="1852" t="s">
        <v>2575</v>
      </c>
      <c r="E47" s="1852" t="s">
        <v>2576</v>
      </c>
      <c r="F47" s="1852" t="s">
        <v>2577</v>
      </c>
      <c r="G47" s="1852" t="s">
        <v>28</v>
      </c>
      <c r="H47" s="1852" t="s">
        <v>28</v>
      </c>
      <c r="I47" s="1852" t="s">
        <v>959</v>
      </c>
    </row>
    <row customHeight="1" ht="11.25">
      <c r="A48" s="1852" t="s">
        <v>2405</v>
      </c>
      <c r="B48" s="1852" t="s">
        <v>16</v>
      </c>
      <c r="C48" s="1852" t="s">
        <v>2578</v>
      </c>
      <c r="D48" s="1852" t="s">
        <v>2579</v>
      </c>
      <c r="E48" s="1852" t="s">
        <v>2529</v>
      </c>
      <c r="F48" s="1852" t="s">
        <v>2580</v>
      </c>
      <c r="G48" s="1852" t="s">
        <v>28</v>
      </c>
      <c r="H48" s="1852" t="s">
        <v>28</v>
      </c>
      <c r="I48" s="1852" t="s">
        <v>959</v>
      </c>
    </row>
    <row customHeight="1" ht="11.25">
      <c r="A49" s="1852" t="s">
        <v>2405</v>
      </c>
      <c r="B49" s="1852" t="s">
        <v>16</v>
      </c>
      <c r="C49" s="1852" t="s">
        <v>2581</v>
      </c>
      <c r="D49" s="1852" t="s">
        <v>2582</v>
      </c>
      <c r="E49" s="1852" t="s">
        <v>2583</v>
      </c>
      <c r="F49" s="1852" t="s">
        <v>2584</v>
      </c>
      <c r="G49" s="1852" t="s">
        <v>2585</v>
      </c>
      <c r="H49" s="1852" t="s">
        <v>28</v>
      </c>
      <c r="I49" s="1852" t="s">
        <v>959</v>
      </c>
    </row>
    <row customHeight="1" ht="11.25">
      <c r="A50" s="1852" t="s">
        <v>2405</v>
      </c>
      <c r="B50" s="1852" t="s">
        <v>16</v>
      </c>
      <c r="C50" s="1852" t="s">
        <v>2586</v>
      </c>
      <c r="D50" s="1852" t="s">
        <v>2587</v>
      </c>
      <c r="E50" s="1852" t="s">
        <v>2588</v>
      </c>
      <c r="F50" s="1852" t="s">
        <v>2589</v>
      </c>
      <c r="G50" s="1852" t="s">
        <v>28</v>
      </c>
      <c r="H50" s="1852" t="s">
        <v>28</v>
      </c>
      <c r="I50" s="1852" t="s">
        <v>959</v>
      </c>
    </row>
    <row customHeight="1" ht="11.25">
      <c r="A51" s="1852" t="s">
        <v>2405</v>
      </c>
      <c r="B51" s="1852" t="s">
        <v>16</v>
      </c>
      <c r="C51" s="1852" t="s">
        <v>2590</v>
      </c>
      <c r="D51" s="1852" t="s">
        <v>2591</v>
      </c>
      <c r="E51" s="1852" t="s">
        <v>2592</v>
      </c>
      <c r="F51" s="1852" t="s">
        <v>2443</v>
      </c>
      <c r="G51" s="1852" t="s">
        <v>2593</v>
      </c>
      <c r="H51" s="1852" t="s">
        <v>28</v>
      </c>
      <c r="I51" s="1852" t="s">
        <v>959</v>
      </c>
    </row>
    <row customHeight="1" ht="11.25">
      <c r="A52" s="1852" t="s">
        <v>2405</v>
      </c>
      <c r="B52" s="1852" t="s">
        <v>16</v>
      </c>
      <c r="C52" s="1852" t="s">
        <v>2594</v>
      </c>
      <c r="D52" s="1852" t="s">
        <v>2595</v>
      </c>
      <c r="E52" s="1852" t="s">
        <v>2596</v>
      </c>
      <c r="F52" s="1852" t="s">
        <v>2538</v>
      </c>
      <c r="G52" s="1852" t="s">
        <v>28</v>
      </c>
      <c r="H52" s="1852" t="s">
        <v>28</v>
      </c>
      <c r="I52" s="1852" t="s">
        <v>959</v>
      </c>
    </row>
    <row customHeight="1" ht="11.25">
      <c r="A53" s="1852" t="s">
        <v>2405</v>
      </c>
      <c r="B53" s="1852" t="s">
        <v>16</v>
      </c>
      <c r="C53" s="1852" t="s">
        <v>2597</v>
      </c>
      <c r="D53" s="1852" t="s">
        <v>2598</v>
      </c>
      <c r="E53" s="1852" t="s">
        <v>2599</v>
      </c>
      <c r="F53" s="1852" t="s">
        <v>2589</v>
      </c>
      <c r="G53" s="1852" t="s">
        <v>2600</v>
      </c>
      <c r="H53" s="1852" t="s">
        <v>28</v>
      </c>
      <c r="I53" s="1852" t="s">
        <v>959</v>
      </c>
    </row>
    <row customHeight="1" ht="11.25">
      <c r="A54" s="1852" t="s">
        <v>2405</v>
      </c>
      <c r="B54" s="1852" t="s">
        <v>16</v>
      </c>
      <c r="C54" s="1852" t="s">
        <v>2601</v>
      </c>
      <c r="D54" s="1852" t="s">
        <v>2602</v>
      </c>
      <c r="E54" s="1852" t="s">
        <v>2603</v>
      </c>
      <c r="F54" s="1852" t="s">
        <v>2589</v>
      </c>
      <c r="G54" s="1852" t="s">
        <v>2604</v>
      </c>
      <c r="H54" s="1852" t="s">
        <v>28</v>
      </c>
      <c r="I54" s="1852" t="s">
        <v>959</v>
      </c>
    </row>
    <row customHeight="1" ht="11.25">
      <c r="A55" s="1852" t="s">
        <v>2405</v>
      </c>
      <c r="B55" s="1852" t="s">
        <v>16</v>
      </c>
      <c r="C55" s="1852" t="s">
        <v>2605</v>
      </c>
      <c r="D55" s="1852" t="s">
        <v>2606</v>
      </c>
      <c r="E55" s="1852" t="s">
        <v>2607</v>
      </c>
      <c r="F55" s="1852" t="s">
        <v>2538</v>
      </c>
      <c r="G55" s="1852" t="s">
        <v>28</v>
      </c>
      <c r="H55" s="1852" t="s">
        <v>28</v>
      </c>
      <c r="I55" s="1852" t="s">
        <v>959</v>
      </c>
    </row>
    <row customHeight="1" ht="11.25">
      <c r="A56" s="1852" t="s">
        <v>2405</v>
      </c>
      <c r="B56" s="1852" t="s">
        <v>16</v>
      </c>
      <c r="C56" s="1852" t="s">
        <v>2608</v>
      </c>
      <c r="D56" s="1852" t="s">
        <v>2609</v>
      </c>
      <c r="E56" s="1852" t="s">
        <v>2610</v>
      </c>
      <c r="F56" s="1852" t="s">
        <v>2589</v>
      </c>
      <c r="G56" s="1852" t="s">
        <v>28</v>
      </c>
      <c r="H56" s="1852" t="s">
        <v>28</v>
      </c>
      <c r="I56" s="1852" t="s">
        <v>959</v>
      </c>
    </row>
    <row customHeight="1" ht="11.25">
      <c r="A57" s="1852" t="s">
        <v>2405</v>
      </c>
      <c r="B57" s="1852" t="s">
        <v>16</v>
      </c>
      <c r="C57" s="1852" t="s">
        <v>2611</v>
      </c>
      <c r="D57" s="1852" t="s">
        <v>2612</v>
      </c>
      <c r="E57" s="1852" t="s">
        <v>2613</v>
      </c>
      <c r="F57" s="1852" t="s">
        <v>2614</v>
      </c>
      <c r="G57" s="1852" t="s">
        <v>28</v>
      </c>
      <c r="H57" s="1852" t="s">
        <v>28</v>
      </c>
      <c r="I57" s="1852" t="s">
        <v>959</v>
      </c>
    </row>
    <row customHeight="1" ht="11.25">
      <c r="A58" s="1852" t="s">
        <v>2405</v>
      </c>
      <c r="B58" s="1852" t="s">
        <v>16</v>
      </c>
      <c r="C58" s="1852" t="s">
        <v>2615</v>
      </c>
      <c r="D58" s="1852" t="s">
        <v>2616</v>
      </c>
      <c r="E58" s="1852" t="s">
        <v>2617</v>
      </c>
      <c r="F58" s="1852" t="s">
        <v>2618</v>
      </c>
      <c r="G58" s="1852" t="s">
        <v>28</v>
      </c>
      <c r="H58" s="1852" t="s">
        <v>28</v>
      </c>
      <c r="I58" s="1852" t="s">
        <v>959</v>
      </c>
    </row>
    <row customHeight="1" ht="11.25">
      <c r="A59" s="1852" t="s">
        <v>2405</v>
      </c>
      <c r="B59" s="1852" t="s">
        <v>16</v>
      </c>
      <c r="C59" s="1852" t="s">
        <v>2619</v>
      </c>
      <c r="D59" s="1852" t="s">
        <v>2620</v>
      </c>
      <c r="E59" s="1852" t="s">
        <v>2621</v>
      </c>
      <c r="F59" s="1852" t="s">
        <v>2419</v>
      </c>
      <c r="G59" s="1852" t="s">
        <v>28</v>
      </c>
      <c r="H59" s="1852" t="s">
        <v>28</v>
      </c>
      <c r="I59" s="1852" t="s">
        <v>959</v>
      </c>
    </row>
    <row customHeight="1" ht="11.25">
      <c r="A60" s="1852" t="s">
        <v>2405</v>
      </c>
      <c r="B60" s="1852" t="s">
        <v>16</v>
      </c>
      <c r="C60" s="1852" t="s">
        <v>2622</v>
      </c>
      <c r="D60" s="1852" t="s">
        <v>2623</v>
      </c>
      <c r="E60" s="1852" t="s">
        <v>2624</v>
      </c>
      <c r="F60" s="1852" t="s">
        <v>2625</v>
      </c>
      <c r="G60" s="1852" t="s">
        <v>2626</v>
      </c>
      <c r="H60" s="1852" t="s">
        <v>28</v>
      </c>
      <c r="I60" s="1852" t="s">
        <v>959</v>
      </c>
    </row>
    <row customHeight="1" ht="11.25">
      <c r="A61" s="1852" t="s">
        <v>2405</v>
      </c>
      <c r="B61" s="1852" t="s">
        <v>16</v>
      </c>
      <c r="C61" s="1852" t="s">
        <v>2627</v>
      </c>
      <c r="D61" s="1852" t="s">
        <v>2628</v>
      </c>
      <c r="E61" s="1852" t="s">
        <v>2629</v>
      </c>
      <c r="F61" s="1852" t="s">
        <v>2589</v>
      </c>
      <c r="G61" s="1852" t="s">
        <v>28</v>
      </c>
      <c r="H61" s="1852" t="s">
        <v>28</v>
      </c>
      <c r="I61" s="1852" t="s">
        <v>959</v>
      </c>
    </row>
    <row customHeight="1" ht="11.25">
      <c r="A62" s="1852" t="s">
        <v>2405</v>
      </c>
      <c r="B62" s="1852" t="s">
        <v>16</v>
      </c>
      <c r="C62" s="1852" t="s">
        <v>2630</v>
      </c>
      <c r="D62" s="1852" t="s">
        <v>2631</v>
      </c>
      <c r="E62" s="1852" t="s">
        <v>2632</v>
      </c>
      <c r="F62" s="1852" t="s">
        <v>2466</v>
      </c>
      <c r="G62" s="1852" t="s">
        <v>28</v>
      </c>
      <c r="H62" s="1852" t="s">
        <v>28</v>
      </c>
      <c r="I62" s="1852" t="s">
        <v>959</v>
      </c>
    </row>
    <row customHeight="1" ht="11.25">
      <c r="A63" s="1852" t="s">
        <v>2405</v>
      </c>
      <c r="B63" s="1852" t="s">
        <v>16</v>
      </c>
      <c r="C63" s="1852" t="s">
        <v>2633</v>
      </c>
      <c r="D63" s="1852" t="s">
        <v>2634</v>
      </c>
      <c r="E63" s="1852" t="s">
        <v>2635</v>
      </c>
      <c r="F63" s="1852" t="s">
        <v>2636</v>
      </c>
      <c r="G63" s="1852" t="s">
        <v>28</v>
      </c>
      <c r="H63" s="1852" t="s">
        <v>28</v>
      </c>
      <c r="I63" s="1852" t="s">
        <v>959</v>
      </c>
    </row>
    <row customHeight="1" ht="11.25">
      <c r="A64" s="1852" t="s">
        <v>2405</v>
      </c>
      <c r="B64" s="1852" t="s">
        <v>16</v>
      </c>
      <c r="C64" s="1852" t="s">
        <v>2637</v>
      </c>
      <c r="D64" s="1852" t="s">
        <v>2638</v>
      </c>
      <c r="E64" s="1852" t="s">
        <v>2639</v>
      </c>
      <c r="F64" s="1852" t="s">
        <v>2443</v>
      </c>
      <c r="G64" s="1852" t="s">
        <v>2640</v>
      </c>
      <c r="H64" s="1852" t="s">
        <v>2641</v>
      </c>
      <c r="I64" s="1852" t="s">
        <v>959</v>
      </c>
    </row>
    <row customHeight="1" ht="11.25">
      <c r="A65" s="1852" t="s">
        <v>2405</v>
      </c>
      <c r="B65" s="1852" t="s">
        <v>16</v>
      </c>
      <c r="C65" s="1852" t="s">
        <v>2642</v>
      </c>
      <c r="D65" s="1852" t="s">
        <v>2643</v>
      </c>
      <c r="E65" s="1852" t="s">
        <v>2644</v>
      </c>
      <c r="F65" s="1852" t="s">
        <v>2466</v>
      </c>
      <c r="G65" s="1852" t="s">
        <v>2645</v>
      </c>
      <c r="H65" s="1852" t="s">
        <v>28</v>
      </c>
      <c r="I65" s="1852" t="s">
        <v>959</v>
      </c>
    </row>
    <row customHeight="1" ht="11.25">
      <c r="A66" s="1852" t="s">
        <v>2405</v>
      </c>
      <c r="B66" s="1852" t="s">
        <v>16</v>
      </c>
      <c r="C66" s="1852" t="s">
        <v>2646</v>
      </c>
      <c r="D66" s="1852" t="s">
        <v>2647</v>
      </c>
      <c r="E66" s="1852" t="s">
        <v>2648</v>
      </c>
      <c r="F66" s="1852" t="s">
        <v>2466</v>
      </c>
      <c r="G66" s="1852" t="s">
        <v>28</v>
      </c>
      <c r="H66" s="1852" t="s">
        <v>28</v>
      </c>
      <c r="I66" s="1852" t="s">
        <v>959</v>
      </c>
    </row>
    <row customHeight="1" ht="11.25">
      <c r="A67" s="1852" t="s">
        <v>2405</v>
      </c>
      <c r="B67" s="1852" t="s">
        <v>16</v>
      </c>
      <c r="C67" s="1852" t="s">
        <v>2649</v>
      </c>
      <c r="D67" s="1852" t="s">
        <v>2650</v>
      </c>
      <c r="E67" s="1852" t="s">
        <v>2651</v>
      </c>
      <c r="F67" s="1852" t="s">
        <v>2652</v>
      </c>
      <c r="G67" s="1852" t="s">
        <v>28</v>
      </c>
      <c r="H67" s="1852" t="s">
        <v>28</v>
      </c>
      <c r="I67" s="1852" t="s">
        <v>959</v>
      </c>
    </row>
    <row customHeight="1" ht="11.25">
      <c r="A68" s="1852" t="s">
        <v>2405</v>
      </c>
      <c r="B68" s="1852" t="s">
        <v>16</v>
      </c>
      <c r="C68" s="1852" t="s">
        <v>2653</v>
      </c>
      <c r="D68" s="1852" t="s">
        <v>2654</v>
      </c>
      <c r="E68" s="1852" t="s">
        <v>2655</v>
      </c>
      <c r="F68" s="1852" t="s">
        <v>2652</v>
      </c>
      <c r="G68" s="1852" t="s">
        <v>28</v>
      </c>
      <c r="H68" s="1852" t="s">
        <v>28</v>
      </c>
      <c r="I68" s="1852" t="s">
        <v>959</v>
      </c>
    </row>
    <row customHeight="1" ht="11.25">
      <c r="A69" s="1852" t="s">
        <v>2405</v>
      </c>
      <c r="B69" s="1852" t="s">
        <v>16</v>
      </c>
      <c r="C69" s="1852" t="s">
        <v>2656</v>
      </c>
      <c r="D69" s="1852" t="s">
        <v>2657</v>
      </c>
      <c r="E69" s="1852" t="s">
        <v>2658</v>
      </c>
      <c r="F69" s="1852" t="s">
        <v>2466</v>
      </c>
      <c r="G69" s="1852" t="s">
        <v>28</v>
      </c>
      <c r="H69" s="1852" t="s">
        <v>28</v>
      </c>
      <c r="I69" s="1852" t="s">
        <v>959</v>
      </c>
    </row>
    <row customHeight="1" ht="11.25">
      <c r="A70" s="1852" t="s">
        <v>2405</v>
      </c>
      <c r="B70" s="1852" t="s">
        <v>16</v>
      </c>
      <c r="C70" s="1852" t="s">
        <v>2659</v>
      </c>
      <c r="D70" s="1852" t="s">
        <v>2660</v>
      </c>
      <c r="E70" s="1852" t="s">
        <v>2661</v>
      </c>
      <c r="F70" s="1852" t="s">
        <v>2662</v>
      </c>
      <c r="G70" s="1852" t="s">
        <v>28</v>
      </c>
      <c r="H70" s="1852" t="s">
        <v>28</v>
      </c>
      <c r="I70" s="1852" t="s">
        <v>959</v>
      </c>
    </row>
    <row customHeight="1" ht="11.25">
      <c r="A71" s="1852" t="s">
        <v>2405</v>
      </c>
      <c r="B71" s="1852" t="s">
        <v>16</v>
      </c>
      <c r="C71" s="1852" t="s">
        <v>2663</v>
      </c>
      <c r="D71" s="1852" t="s">
        <v>2664</v>
      </c>
      <c r="E71" s="1852" t="s">
        <v>2665</v>
      </c>
      <c r="F71" s="1852" t="s">
        <v>2662</v>
      </c>
      <c r="G71" s="1852" t="s">
        <v>28</v>
      </c>
      <c r="H71" s="1852" t="s">
        <v>28</v>
      </c>
      <c r="I71" s="1852" t="s">
        <v>959</v>
      </c>
    </row>
    <row customHeight="1" ht="11.25">
      <c r="A72" s="1852" t="s">
        <v>2405</v>
      </c>
      <c r="B72" s="1852" t="s">
        <v>16</v>
      </c>
      <c r="C72" s="1852" t="s">
        <v>2666</v>
      </c>
      <c r="D72" s="1852" t="s">
        <v>2667</v>
      </c>
      <c r="E72" s="1852" t="s">
        <v>2668</v>
      </c>
      <c r="F72" s="1852" t="s">
        <v>2636</v>
      </c>
      <c r="G72" s="1852" t="s">
        <v>28</v>
      </c>
      <c r="H72" s="1852" t="s">
        <v>28</v>
      </c>
      <c r="I72" s="1852" t="s">
        <v>959</v>
      </c>
    </row>
    <row customHeight="1" ht="11.25">
      <c r="A73" s="1852" t="s">
        <v>2405</v>
      </c>
      <c r="B73" s="1852" t="s">
        <v>16</v>
      </c>
      <c r="C73" s="1852" t="s">
        <v>2669</v>
      </c>
      <c r="D73" s="1852" t="s">
        <v>2670</v>
      </c>
      <c r="E73" s="1852" t="s">
        <v>2671</v>
      </c>
      <c r="F73" s="1852" t="s">
        <v>2652</v>
      </c>
      <c r="G73" s="1852" t="s">
        <v>28</v>
      </c>
      <c r="H73" s="1852" t="s">
        <v>28</v>
      </c>
      <c r="I73" s="1852" t="s">
        <v>959</v>
      </c>
    </row>
    <row customHeight="1" ht="11.25">
      <c r="A74" s="1852" t="s">
        <v>2405</v>
      </c>
      <c r="B74" s="1852" t="s">
        <v>16</v>
      </c>
      <c r="C74" s="1852" t="s">
        <v>2672</v>
      </c>
      <c r="D74" s="1852" t="s">
        <v>2673</v>
      </c>
      <c r="E74" s="1852" t="s">
        <v>2674</v>
      </c>
      <c r="F74" s="1852" t="s">
        <v>2589</v>
      </c>
      <c r="G74" s="1852" t="s">
        <v>28</v>
      </c>
      <c r="H74" s="1852" t="s">
        <v>28</v>
      </c>
      <c r="I74" s="1852" t="s">
        <v>959</v>
      </c>
    </row>
    <row customHeight="1" ht="11.25">
      <c r="A75" s="1852" t="s">
        <v>2405</v>
      </c>
      <c r="B75" s="1852" t="s">
        <v>16</v>
      </c>
      <c r="C75" s="1852" t="s">
        <v>2675</v>
      </c>
      <c r="D75" s="1852" t="s">
        <v>2676</v>
      </c>
      <c r="E75" s="1852" t="s">
        <v>2677</v>
      </c>
      <c r="F75" s="1852" t="s">
        <v>2662</v>
      </c>
      <c r="G75" s="1852" t="s">
        <v>28</v>
      </c>
      <c r="H75" s="1852" t="s">
        <v>28</v>
      </c>
      <c r="I75" s="1852" t="s">
        <v>959</v>
      </c>
    </row>
    <row customHeight="1" ht="11.25">
      <c r="A76" s="1852" t="s">
        <v>2405</v>
      </c>
      <c r="B76" s="1852" t="s">
        <v>16</v>
      </c>
      <c r="C76" s="1852" t="s">
        <v>2678</v>
      </c>
      <c r="D76" s="1852" t="s">
        <v>2679</v>
      </c>
      <c r="E76" s="1852" t="s">
        <v>2680</v>
      </c>
      <c r="F76" s="1852" t="s">
        <v>2681</v>
      </c>
      <c r="G76" s="1852" t="s">
        <v>28</v>
      </c>
      <c r="H76" s="1852" t="s">
        <v>28</v>
      </c>
      <c r="I76" s="1852" t="s">
        <v>959</v>
      </c>
    </row>
    <row customHeight="1" ht="11.25">
      <c r="A77" s="1852" t="s">
        <v>2405</v>
      </c>
      <c r="B77" s="1852" t="s">
        <v>16</v>
      </c>
      <c r="C77" s="1852" t="s">
        <v>2682</v>
      </c>
      <c r="D77" s="1852" t="s">
        <v>2683</v>
      </c>
      <c r="E77" s="1852" t="s">
        <v>2684</v>
      </c>
      <c r="F77" s="1852" t="s">
        <v>2662</v>
      </c>
      <c r="G77" s="1852" t="s">
        <v>28</v>
      </c>
      <c r="H77" s="1852" t="s">
        <v>28</v>
      </c>
      <c r="I77" s="1852" t="s">
        <v>959</v>
      </c>
    </row>
    <row customHeight="1" ht="11.25">
      <c r="A78" s="1852" t="s">
        <v>2405</v>
      </c>
      <c r="B78" s="1852" t="s">
        <v>16</v>
      </c>
      <c r="C78" s="1852" t="s">
        <v>2685</v>
      </c>
      <c r="D78" s="1852" t="s">
        <v>2686</v>
      </c>
      <c r="E78" s="1852" t="s">
        <v>2687</v>
      </c>
      <c r="F78" s="1852" t="s">
        <v>2589</v>
      </c>
      <c r="G78" s="1852" t="s">
        <v>2688</v>
      </c>
      <c r="H78" s="1852" t="s">
        <v>2689</v>
      </c>
      <c r="I78" s="1852" t="s">
        <v>959</v>
      </c>
    </row>
    <row customHeight="1" ht="11.25">
      <c r="A79" s="1852" t="s">
        <v>2405</v>
      </c>
      <c r="B79" s="1852" t="s">
        <v>16</v>
      </c>
      <c r="C79" s="1852" t="s">
        <v>2690</v>
      </c>
      <c r="D79" s="1852" t="s">
        <v>2691</v>
      </c>
      <c r="E79" s="1852" t="s">
        <v>2692</v>
      </c>
      <c r="F79" s="1852" t="s">
        <v>2636</v>
      </c>
      <c r="G79" s="1852" t="s">
        <v>28</v>
      </c>
      <c r="H79" s="1852" t="s">
        <v>28</v>
      </c>
      <c r="I79" s="1852" t="s">
        <v>959</v>
      </c>
    </row>
    <row customHeight="1" ht="11.25">
      <c r="A80" s="1852" t="s">
        <v>2405</v>
      </c>
      <c r="B80" s="1852" t="s">
        <v>16</v>
      </c>
      <c r="C80" s="1852" t="s">
        <v>2693</v>
      </c>
      <c r="D80" s="1852" t="s">
        <v>2694</v>
      </c>
      <c r="E80" s="1852" t="s">
        <v>2695</v>
      </c>
      <c r="F80" s="1852" t="s">
        <v>2696</v>
      </c>
      <c r="G80" s="1852" t="s">
        <v>28</v>
      </c>
      <c r="H80" s="1852" t="s">
        <v>28</v>
      </c>
      <c r="I80" s="1852" t="s">
        <v>959</v>
      </c>
    </row>
    <row customHeight="1" ht="11.25">
      <c r="A81" s="1852" t="s">
        <v>2405</v>
      </c>
      <c r="B81" s="1852" t="s">
        <v>16</v>
      </c>
      <c r="C81" s="1852" t="s">
        <v>2697</v>
      </c>
      <c r="D81" s="1852" t="s">
        <v>2698</v>
      </c>
      <c r="E81" s="1852" t="s">
        <v>2699</v>
      </c>
      <c r="F81" s="1852" t="s">
        <v>2584</v>
      </c>
      <c r="G81" s="1852" t="s">
        <v>28</v>
      </c>
      <c r="H81" s="1852" t="s">
        <v>28</v>
      </c>
      <c r="I81" s="1852" t="s">
        <v>959</v>
      </c>
    </row>
    <row customHeight="1" ht="11.25">
      <c r="A82" s="1852" t="s">
        <v>2405</v>
      </c>
      <c r="B82" s="1852" t="s">
        <v>16</v>
      </c>
      <c r="C82" s="1852" t="s">
        <v>2700</v>
      </c>
      <c r="D82" s="1852" t="s">
        <v>2701</v>
      </c>
      <c r="E82" s="1852" t="s">
        <v>2702</v>
      </c>
      <c r="F82" s="1852" t="s">
        <v>2466</v>
      </c>
      <c r="G82" s="1852" t="s">
        <v>28</v>
      </c>
      <c r="H82" s="1852" t="s">
        <v>28</v>
      </c>
      <c r="I82" s="1852" t="s">
        <v>959</v>
      </c>
    </row>
    <row customHeight="1" ht="11.25">
      <c r="A83" s="1852" t="s">
        <v>2405</v>
      </c>
      <c r="B83" s="1852" t="s">
        <v>16</v>
      </c>
      <c r="C83" s="1852" t="s">
        <v>2703</v>
      </c>
      <c r="D83" s="1852" t="s">
        <v>2704</v>
      </c>
      <c r="E83" s="1852" t="s">
        <v>2705</v>
      </c>
      <c r="F83" s="1852" t="s">
        <v>2538</v>
      </c>
      <c r="G83" s="1852" t="s">
        <v>28</v>
      </c>
      <c r="H83" s="1852" t="s">
        <v>2706</v>
      </c>
      <c r="I83" s="1852" t="s">
        <v>959</v>
      </c>
    </row>
    <row customHeight="1" ht="11.25">
      <c r="A84" s="1852" t="s">
        <v>2405</v>
      </c>
      <c r="B84" s="1852" t="s">
        <v>16</v>
      </c>
      <c r="C84" s="1852" t="s">
        <v>2707</v>
      </c>
      <c r="D84" s="1852" t="s">
        <v>2708</v>
      </c>
      <c r="E84" s="1852" t="s">
        <v>2709</v>
      </c>
      <c r="F84" s="1852" t="s">
        <v>2710</v>
      </c>
      <c r="G84" s="1852" t="s">
        <v>28</v>
      </c>
      <c r="H84" s="1852" t="s">
        <v>28</v>
      </c>
      <c r="I84" s="1852" t="s">
        <v>959</v>
      </c>
    </row>
    <row customHeight="1" ht="11.25">
      <c r="A85" s="1852" t="s">
        <v>2405</v>
      </c>
      <c r="B85" s="1852" t="s">
        <v>16</v>
      </c>
      <c r="C85" s="1852" t="s">
        <v>2711</v>
      </c>
      <c r="D85" s="1852" t="s">
        <v>2712</v>
      </c>
      <c r="E85" s="1852" t="s">
        <v>2713</v>
      </c>
      <c r="F85" s="1852" t="s">
        <v>2662</v>
      </c>
      <c r="G85" s="1852" t="s">
        <v>28</v>
      </c>
      <c r="H85" s="1852" t="s">
        <v>28</v>
      </c>
      <c r="I85" s="1852" t="s">
        <v>959</v>
      </c>
    </row>
    <row customHeight="1" ht="11.25">
      <c r="A86" s="1852" t="s">
        <v>2405</v>
      </c>
      <c r="B86" s="1852" t="s">
        <v>16</v>
      </c>
      <c r="C86" s="1852" t="s">
        <v>2714</v>
      </c>
      <c r="D86" s="1852" t="s">
        <v>2715</v>
      </c>
      <c r="E86" s="1852" t="s">
        <v>2716</v>
      </c>
      <c r="F86" s="1852" t="s">
        <v>2717</v>
      </c>
      <c r="G86" s="1852" t="s">
        <v>28</v>
      </c>
      <c r="H86" s="1852" t="s">
        <v>2718</v>
      </c>
      <c r="I86" s="1852" t="s">
        <v>959</v>
      </c>
    </row>
    <row customHeight="1" ht="11.25">
      <c r="A87" s="1852" t="s">
        <v>2405</v>
      </c>
      <c r="B87" s="1852" t="s">
        <v>16</v>
      </c>
      <c r="C87" s="1852" t="s">
        <v>2719</v>
      </c>
      <c r="D87" s="1852" t="s">
        <v>2720</v>
      </c>
      <c r="E87" s="1852" t="s">
        <v>2721</v>
      </c>
      <c r="F87" s="1852" t="s">
        <v>2550</v>
      </c>
      <c r="G87" s="1852" t="s">
        <v>28</v>
      </c>
      <c r="H87" s="1852" t="s">
        <v>28</v>
      </c>
      <c r="I87" s="1852" t="s">
        <v>959</v>
      </c>
    </row>
    <row customHeight="1" ht="11.25">
      <c r="A88" s="1852" t="s">
        <v>2405</v>
      </c>
      <c r="B88" s="1852" t="s">
        <v>16</v>
      </c>
      <c r="C88" s="1852" t="s">
        <v>2722</v>
      </c>
      <c r="D88" s="1852" t="s">
        <v>2723</v>
      </c>
      <c r="E88" s="1852" t="s">
        <v>2724</v>
      </c>
      <c r="F88" s="1852" t="s">
        <v>2589</v>
      </c>
      <c r="G88" s="1852" t="s">
        <v>28</v>
      </c>
      <c r="H88" s="1852" t="s">
        <v>28</v>
      </c>
      <c r="I88" s="1852" t="s">
        <v>959</v>
      </c>
    </row>
    <row customHeight="1" ht="11.25">
      <c r="A89" s="1852" t="s">
        <v>2405</v>
      </c>
      <c r="B89" s="1852" t="s">
        <v>16</v>
      </c>
      <c r="C89" s="1852" t="s">
        <v>2725</v>
      </c>
      <c r="D89" s="1852" t="s">
        <v>2726</v>
      </c>
      <c r="E89" s="1852" t="s">
        <v>2727</v>
      </c>
      <c r="F89" s="1852" t="s">
        <v>2466</v>
      </c>
      <c r="G89" s="1852" t="s">
        <v>2728</v>
      </c>
      <c r="H89" s="1852" t="s">
        <v>28</v>
      </c>
      <c r="I89" s="1852" t="s">
        <v>959</v>
      </c>
    </row>
    <row customHeight="1" ht="11.25">
      <c r="A90" s="1852" t="s">
        <v>2405</v>
      </c>
      <c r="B90" s="1852" t="s">
        <v>16</v>
      </c>
      <c r="C90" s="1852" t="s">
        <v>2729</v>
      </c>
      <c r="D90" s="1852" t="s">
        <v>2730</v>
      </c>
      <c r="E90" s="1852" t="s">
        <v>2731</v>
      </c>
      <c r="F90" s="1852" t="s">
        <v>2732</v>
      </c>
      <c r="G90" s="1852" t="s">
        <v>28</v>
      </c>
      <c r="H90" s="1852" t="s">
        <v>28</v>
      </c>
      <c r="I90" s="1852" t="s">
        <v>959</v>
      </c>
    </row>
    <row customHeight="1" ht="11.25">
      <c r="A91" s="1852" t="s">
        <v>2405</v>
      </c>
      <c r="B91" s="1852" t="s">
        <v>16</v>
      </c>
      <c r="C91" s="1852" t="s">
        <v>2733</v>
      </c>
      <c r="D91" s="1852" t="s">
        <v>2734</v>
      </c>
      <c r="E91" s="1852" t="s">
        <v>2735</v>
      </c>
      <c r="F91" s="1852" t="s">
        <v>2435</v>
      </c>
      <c r="G91" s="1852" t="s">
        <v>28</v>
      </c>
      <c r="H91" s="1852" t="s">
        <v>28</v>
      </c>
      <c r="I91" s="1852" t="s">
        <v>959</v>
      </c>
    </row>
    <row customHeight="1" ht="11.25">
      <c r="A92" s="1852" t="s">
        <v>2405</v>
      </c>
      <c r="B92" s="1852" t="s">
        <v>16</v>
      </c>
      <c r="C92" s="1852" t="s">
        <v>2736</v>
      </c>
      <c r="D92" s="1852" t="s">
        <v>2737</v>
      </c>
      <c r="E92" s="1852" t="s">
        <v>2738</v>
      </c>
      <c r="F92" s="1852" t="s">
        <v>2739</v>
      </c>
      <c r="G92" s="1852" t="s">
        <v>28</v>
      </c>
      <c r="H92" s="1852" t="s">
        <v>28</v>
      </c>
      <c r="I92" s="1852" t="s">
        <v>959</v>
      </c>
    </row>
    <row customHeight="1" ht="11.25">
      <c r="A93" s="1852" t="s">
        <v>2405</v>
      </c>
      <c r="B93" s="1852" t="s">
        <v>16</v>
      </c>
      <c r="C93" s="1852" t="s">
        <v>2740</v>
      </c>
      <c r="D93" s="1852" t="s">
        <v>2741</v>
      </c>
      <c r="E93" s="1852" t="s">
        <v>2742</v>
      </c>
      <c r="F93" s="1852" t="s">
        <v>55</v>
      </c>
      <c r="G93" s="1852" t="s">
        <v>28</v>
      </c>
      <c r="H93" s="1852" t="s">
        <v>28</v>
      </c>
      <c r="I93" s="1852" t="s">
        <v>959</v>
      </c>
    </row>
    <row customHeight="1" ht="11.25">
      <c r="A94" s="1852" t="s">
        <v>2405</v>
      </c>
      <c r="B94" s="1852" t="s">
        <v>16</v>
      </c>
      <c r="C94" s="1852" t="s">
        <v>2743</v>
      </c>
      <c r="D94" s="1852" t="s">
        <v>2744</v>
      </c>
      <c r="E94" s="1852" t="s">
        <v>2745</v>
      </c>
      <c r="F94" s="1852" t="s">
        <v>2746</v>
      </c>
      <c r="G94" s="1852" t="s">
        <v>28</v>
      </c>
      <c r="H94" s="1852" t="s">
        <v>28</v>
      </c>
      <c r="I94" s="1852" t="s">
        <v>959</v>
      </c>
    </row>
    <row customHeight="1" ht="11.25">
      <c r="A95" s="1852" t="s">
        <v>2405</v>
      </c>
      <c r="B95" s="1852" t="s">
        <v>16</v>
      </c>
      <c r="C95" s="1852" t="s">
        <v>2747</v>
      </c>
      <c r="D95" s="1852" t="s">
        <v>2748</v>
      </c>
      <c r="E95" s="1852" t="s">
        <v>2749</v>
      </c>
      <c r="F95" s="1852" t="s">
        <v>2409</v>
      </c>
      <c r="G95" s="1852" t="s">
        <v>28</v>
      </c>
      <c r="H95" s="1852" t="s">
        <v>28</v>
      </c>
      <c r="I95" s="1852" t="s">
        <v>959</v>
      </c>
    </row>
    <row customHeight="1" ht="11.25">
      <c r="A96" s="1852" t="s">
        <v>2405</v>
      </c>
      <c r="B96" s="1852" t="s">
        <v>16</v>
      </c>
      <c r="C96" s="1852" t="s">
        <v>2750</v>
      </c>
      <c r="D96" s="1852" t="s">
        <v>2751</v>
      </c>
      <c r="E96" s="1852" t="s">
        <v>2752</v>
      </c>
      <c r="F96" s="1852" t="s">
        <v>2696</v>
      </c>
      <c r="G96" s="1852" t="s">
        <v>28</v>
      </c>
      <c r="H96" s="1852" t="s">
        <v>28</v>
      </c>
      <c r="I96" s="1852" t="s">
        <v>959</v>
      </c>
    </row>
    <row customHeight="1" ht="11.25">
      <c r="A97" s="1852" t="s">
        <v>2405</v>
      </c>
      <c r="B97" s="1852" t="s">
        <v>16</v>
      </c>
      <c r="C97" s="1852" t="s">
        <v>2753</v>
      </c>
      <c r="D97" s="1852" t="s">
        <v>2754</v>
      </c>
      <c r="E97" s="1852" t="s">
        <v>2755</v>
      </c>
      <c r="F97" s="1852" t="s">
        <v>2526</v>
      </c>
      <c r="G97" s="1852" t="s">
        <v>28</v>
      </c>
      <c r="H97" s="1852" t="s">
        <v>28</v>
      </c>
      <c r="I97" s="1852" t="s">
        <v>959</v>
      </c>
    </row>
    <row customHeight="1" ht="11.25">
      <c r="A98" s="1852" t="s">
        <v>2405</v>
      </c>
      <c r="B98" s="1852" t="s">
        <v>16</v>
      </c>
      <c r="C98" s="1852" t="s">
        <v>2756</v>
      </c>
      <c r="D98" s="1852" t="s">
        <v>2757</v>
      </c>
      <c r="E98" s="1852" t="s">
        <v>2758</v>
      </c>
      <c r="F98" s="1852" t="s">
        <v>2526</v>
      </c>
      <c r="G98" s="1852" t="s">
        <v>28</v>
      </c>
      <c r="H98" s="1852" t="s">
        <v>28</v>
      </c>
      <c r="I98" s="1852" t="s">
        <v>959</v>
      </c>
    </row>
    <row customHeight="1" ht="11.25">
      <c r="A99" s="1852" t="s">
        <v>2405</v>
      </c>
      <c r="B99" s="1852" t="s">
        <v>16</v>
      </c>
      <c r="C99" s="1852" t="s">
        <v>2759</v>
      </c>
      <c r="D99" s="1852" t="s">
        <v>2760</v>
      </c>
      <c r="E99" s="1852" t="s">
        <v>2761</v>
      </c>
      <c r="F99" s="1852" t="s">
        <v>2466</v>
      </c>
      <c r="G99" s="1852" t="s">
        <v>2762</v>
      </c>
      <c r="H99" s="1852" t="s">
        <v>28</v>
      </c>
      <c r="I99" s="1852" t="s">
        <v>959</v>
      </c>
    </row>
    <row customHeight="1" ht="11.25">
      <c r="A100" s="1852" t="s">
        <v>2405</v>
      </c>
      <c r="B100" s="1852" t="s">
        <v>16</v>
      </c>
      <c r="C100" s="1852" t="s">
        <v>2763</v>
      </c>
      <c r="D100" s="1852" t="s">
        <v>2764</v>
      </c>
      <c r="E100" s="1852" t="s">
        <v>2765</v>
      </c>
      <c r="F100" s="1852" t="s">
        <v>2766</v>
      </c>
      <c r="G100" s="1852" t="s">
        <v>28</v>
      </c>
      <c r="H100" s="1852" t="s">
        <v>28</v>
      </c>
      <c r="I100" s="1852" t="s">
        <v>959</v>
      </c>
    </row>
    <row customHeight="1" ht="11.25">
      <c r="A101" s="1852" t="s">
        <v>2405</v>
      </c>
      <c r="B101" s="1852" t="s">
        <v>16</v>
      </c>
      <c r="C101" s="1852" t="s">
        <v>2767</v>
      </c>
      <c r="D101" s="1852" t="s">
        <v>2768</v>
      </c>
      <c r="E101" s="1852" t="s">
        <v>2765</v>
      </c>
      <c r="F101" s="1852" t="s">
        <v>2769</v>
      </c>
      <c r="G101" s="1852" t="s">
        <v>28</v>
      </c>
      <c r="H101" s="1852" t="s">
        <v>28</v>
      </c>
      <c r="I101" s="1852" t="s">
        <v>959</v>
      </c>
    </row>
    <row customHeight="1" ht="11.25">
      <c r="A102" s="1852" t="s">
        <v>2405</v>
      </c>
      <c r="B102" s="1852" t="s">
        <v>16</v>
      </c>
      <c r="C102" s="1852" t="s">
        <v>2770</v>
      </c>
      <c r="D102" s="1852" t="s">
        <v>2771</v>
      </c>
      <c r="E102" s="1852" t="s">
        <v>2772</v>
      </c>
      <c r="F102" s="1852" t="s">
        <v>2480</v>
      </c>
      <c r="G102" s="1852" t="s">
        <v>28</v>
      </c>
      <c r="H102" s="1852" t="s">
        <v>28</v>
      </c>
      <c r="I102" s="1852" t="s">
        <v>959</v>
      </c>
    </row>
    <row customHeight="1" ht="11.25">
      <c r="A103" s="1852" t="s">
        <v>2405</v>
      </c>
      <c r="B103" s="1852" t="s">
        <v>16</v>
      </c>
      <c r="C103" s="1852" t="s">
        <v>2773</v>
      </c>
      <c r="D103" s="1852" t="s">
        <v>2774</v>
      </c>
      <c r="E103" s="1852" t="s">
        <v>2775</v>
      </c>
      <c r="F103" s="1852" t="s">
        <v>55</v>
      </c>
      <c r="G103" s="1852" t="s">
        <v>28</v>
      </c>
      <c r="H103" s="1852" t="s">
        <v>28</v>
      </c>
      <c r="I103" s="1852" t="s">
        <v>959</v>
      </c>
    </row>
    <row customHeight="1" ht="11.25">
      <c r="A104" s="1852" t="s">
        <v>2405</v>
      </c>
      <c r="B104" s="1852" t="s">
        <v>16</v>
      </c>
      <c r="C104" s="1852" t="s">
        <v>2776</v>
      </c>
      <c r="D104" s="1852" t="s">
        <v>2777</v>
      </c>
      <c r="E104" s="1852" t="s">
        <v>2778</v>
      </c>
      <c r="F104" s="1852" t="s">
        <v>55</v>
      </c>
      <c r="G104" s="1852" t="s">
        <v>28</v>
      </c>
      <c r="H104" s="1852" t="s">
        <v>28</v>
      </c>
      <c r="I104" s="1852" t="s">
        <v>959</v>
      </c>
    </row>
    <row customHeight="1" ht="11.25">
      <c r="A105" s="1852" t="s">
        <v>2405</v>
      </c>
      <c r="B105" s="1852" t="s">
        <v>16</v>
      </c>
      <c r="C105" s="1852" t="s">
        <v>2779</v>
      </c>
      <c r="D105" s="1852" t="s">
        <v>2780</v>
      </c>
      <c r="E105" s="1852" t="s">
        <v>2781</v>
      </c>
      <c r="F105" s="1852" t="s">
        <v>55</v>
      </c>
      <c r="G105" s="1852" t="s">
        <v>2782</v>
      </c>
      <c r="H105" s="1852" t="s">
        <v>28</v>
      </c>
      <c r="I105" s="1852" t="s">
        <v>959</v>
      </c>
    </row>
    <row customHeight="1" ht="11.25">
      <c r="A106" s="1852" t="s">
        <v>2405</v>
      </c>
      <c r="B106" s="1852" t="s">
        <v>16</v>
      </c>
      <c r="C106" s="1852" t="s">
        <v>2783</v>
      </c>
      <c r="D106" s="1852" t="s">
        <v>2784</v>
      </c>
      <c r="E106" s="1852" t="s">
        <v>2785</v>
      </c>
      <c r="F106" s="1852" t="s">
        <v>2542</v>
      </c>
      <c r="G106" s="1852" t="s">
        <v>28</v>
      </c>
      <c r="H106" s="1852" t="s">
        <v>28</v>
      </c>
      <c r="I106" s="1852" t="s">
        <v>959</v>
      </c>
    </row>
    <row customHeight="1" ht="11.25">
      <c r="A107" s="1852" t="s">
        <v>2405</v>
      </c>
      <c r="B107" s="1852" t="s">
        <v>16</v>
      </c>
      <c r="C107" s="1852" t="s">
        <v>2786</v>
      </c>
      <c r="D107" s="1852" t="s">
        <v>2787</v>
      </c>
      <c r="E107" s="1852" t="s">
        <v>2788</v>
      </c>
      <c r="F107" s="1852" t="s">
        <v>55</v>
      </c>
      <c r="G107" s="1852" t="s">
        <v>2789</v>
      </c>
      <c r="H107" s="1852" t="s">
        <v>28</v>
      </c>
      <c r="I107" s="1852" t="s">
        <v>959</v>
      </c>
    </row>
    <row customHeight="1" ht="11.25">
      <c r="A108" s="1852" t="s">
        <v>2405</v>
      </c>
      <c r="B108" s="1852" t="s">
        <v>16</v>
      </c>
      <c r="C108" s="1852" t="s">
        <v>2790</v>
      </c>
      <c r="D108" s="1852" t="s">
        <v>2791</v>
      </c>
      <c r="E108" s="1852" t="s">
        <v>2792</v>
      </c>
      <c r="F108" s="1852" t="s">
        <v>2662</v>
      </c>
      <c r="G108" s="1852" t="s">
        <v>2793</v>
      </c>
      <c r="H108" s="1852" t="s">
        <v>28</v>
      </c>
      <c r="I108" s="1852" t="s">
        <v>959</v>
      </c>
    </row>
    <row customHeight="1" ht="11.25">
      <c r="A109" s="1852" t="s">
        <v>2405</v>
      </c>
      <c r="B109" s="1852" t="s">
        <v>16</v>
      </c>
      <c r="C109" s="1852" t="s">
        <v>2794</v>
      </c>
      <c r="D109" s="1852" t="s">
        <v>2795</v>
      </c>
      <c r="E109" s="1852" t="s">
        <v>2796</v>
      </c>
      <c r="F109" s="1852" t="s">
        <v>2589</v>
      </c>
      <c r="G109" s="1852" t="s">
        <v>2797</v>
      </c>
      <c r="H109" s="1852" t="s">
        <v>28</v>
      </c>
      <c r="I109" s="1852" t="s">
        <v>959</v>
      </c>
    </row>
    <row customHeight="1" ht="11.25">
      <c r="A110" s="1852" t="s">
        <v>2405</v>
      </c>
      <c r="B110" s="1852" t="s">
        <v>16</v>
      </c>
      <c r="C110" s="1852" t="s">
        <v>2798</v>
      </c>
      <c r="D110" s="1852" t="s">
        <v>2799</v>
      </c>
      <c r="E110" s="1852" t="s">
        <v>2800</v>
      </c>
      <c r="F110" s="1852" t="s">
        <v>2739</v>
      </c>
      <c r="G110" s="1852" t="s">
        <v>2801</v>
      </c>
      <c r="H110" s="1852" t="s">
        <v>28</v>
      </c>
      <c r="I110" s="1852" t="s">
        <v>959</v>
      </c>
    </row>
    <row customHeight="1" ht="11.25">
      <c r="A111" s="1852" t="s">
        <v>2405</v>
      </c>
      <c r="B111" s="1852" t="s">
        <v>16</v>
      </c>
      <c r="C111" s="1852" t="s">
        <v>2802</v>
      </c>
      <c r="D111" s="1852" t="s">
        <v>2803</v>
      </c>
      <c r="E111" s="1852" t="s">
        <v>2804</v>
      </c>
      <c r="F111" s="1852" t="s">
        <v>2534</v>
      </c>
      <c r="G111" s="1852" t="s">
        <v>28</v>
      </c>
      <c r="H111" s="1852" t="s">
        <v>28</v>
      </c>
      <c r="I111" s="1852" t="s">
        <v>959</v>
      </c>
    </row>
    <row customHeight="1" ht="11.25">
      <c r="A112" s="1852" t="s">
        <v>2405</v>
      </c>
      <c r="B112" s="1852" t="s">
        <v>16</v>
      </c>
      <c r="C112" s="1852" t="s">
        <v>2805</v>
      </c>
      <c r="D112" s="1852" t="s">
        <v>2806</v>
      </c>
      <c r="E112" s="1852" t="s">
        <v>2807</v>
      </c>
      <c r="F112" s="1852" t="s">
        <v>2526</v>
      </c>
      <c r="G112" s="1852" t="s">
        <v>28</v>
      </c>
      <c r="H112" s="1852" t="s">
        <v>28</v>
      </c>
      <c r="I112" s="1852" t="s">
        <v>959</v>
      </c>
    </row>
    <row customHeight="1" ht="11.25">
      <c r="A113" s="1852" t="s">
        <v>2405</v>
      </c>
      <c r="B113" s="1852" t="s">
        <v>16</v>
      </c>
      <c r="C113" s="1852" t="s">
        <v>2808</v>
      </c>
      <c r="D113" s="1852" t="s">
        <v>2809</v>
      </c>
      <c r="E113" s="1852" t="s">
        <v>2810</v>
      </c>
      <c r="F113" s="1852" t="s">
        <v>2480</v>
      </c>
      <c r="G113" s="1852" t="s">
        <v>28</v>
      </c>
      <c r="H113" s="1852" t="s">
        <v>28</v>
      </c>
      <c r="I113" s="1852" t="s">
        <v>959</v>
      </c>
    </row>
    <row customHeight="1" ht="11.25">
      <c r="A114" s="1852" t="s">
        <v>2405</v>
      </c>
      <c r="B114" s="1852" t="s">
        <v>16</v>
      </c>
      <c r="C114" s="1852" t="s">
        <v>2811</v>
      </c>
      <c r="D114" s="1852" t="s">
        <v>2812</v>
      </c>
      <c r="E114" s="1852" t="s">
        <v>2813</v>
      </c>
      <c r="F114" s="1852" t="s">
        <v>2466</v>
      </c>
      <c r="G114" s="1852" t="s">
        <v>2814</v>
      </c>
      <c r="H114" s="1852" t="s">
        <v>28</v>
      </c>
      <c r="I114" s="1852" t="s">
        <v>959</v>
      </c>
    </row>
    <row customHeight="1" ht="11.25">
      <c r="A115" s="1852" t="s">
        <v>2405</v>
      </c>
      <c r="B115" s="1852" t="s">
        <v>16</v>
      </c>
      <c r="C115" s="1852" t="s">
        <v>2815</v>
      </c>
      <c r="D115" s="1852" t="s">
        <v>2816</v>
      </c>
      <c r="E115" s="1852" t="s">
        <v>2817</v>
      </c>
      <c r="F115" s="1852" t="s">
        <v>2542</v>
      </c>
      <c r="G115" s="1852" t="s">
        <v>28</v>
      </c>
      <c r="H115" s="1852" t="s">
        <v>28</v>
      </c>
      <c r="I115" s="1852" t="s">
        <v>959</v>
      </c>
    </row>
    <row customHeight="1" ht="11.25">
      <c r="A116" s="1852" t="s">
        <v>2405</v>
      </c>
      <c r="B116" s="1852" t="s">
        <v>16</v>
      </c>
      <c r="C116" s="1852" t="s">
        <v>2818</v>
      </c>
      <c r="D116" s="1852" t="s">
        <v>2819</v>
      </c>
      <c r="E116" s="1852" t="s">
        <v>2820</v>
      </c>
      <c r="F116" s="1852" t="s">
        <v>2526</v>
      </c>
      <c r="G116" s="1852" t="s">
        <v>28</v>
      </c>
      <c r="H116" s="1852" t="s">
        <v>28</v>
      </c>
      <c r="I116" s="1852" t="s">
        <v>959</v>
      </c>
    </row>
    <row customHeight="1" ht="11.25">
      <c r="A117" s="1852" t="s">
        <v>2405</v>
      </c>
      <c r="B117" s="1852" t="s">
        <v>16</v>
      </c>
      <c r="C117" s="1852" t="s">
        <v>2821</v>
      </c>
      <c r="D117" s="1852" t="s">
        <v>2822</v>
      </c>
      <c r="E117" s="1852" t="s">
        <v>2823</v>
      </c>
      <c r="F117" s="1852" t="s">
        <v>2534</v>
      </c>
      <c r="G117" s="1852" t="s">
        <v>28</v>
      </c>
      <c r="H117" s="1852" t="s">
        <v>28</v>
      </c>
      <c r="I117" s="1852" t="s">
        <v>959</v>
      </c>
    </row>
    <row customHeight="1" ht="11.25">
      <c r="A118" s="1852" t="s">
        <v>2405</v>
      </c>
      <c r="B118" s="1852" t="s">
        <v>16</v>
      </c>
      <c r="C118" s="1852" t="s">
        <v>2824</v>
      </c>
      <c r="D118" s="1852" t="s">
        <v>2825</v>
      </c>
      <c r="E118" s="1852" t="s">
        <v>2826</v>
      </c>
      <c r="F118" s="1852" t="s">
        <v>55</v>
      </c>
      <c r="G118" s="1852" t="s">
        <v>2827</v>
      </c>
      <c r="H118" s="1852" t="s">
        <v>28</v>
      </c>
      <c r="I118" s="1852" t="s">
        <v>959</v>
      </c>
    </row>
    <row customHeight="1" ht="11.25">
      <c r="A119" s="1852" t="s">
        <v>2405</v>
      </c>
      <c r="B119" s="1852" t="s">
        <v>16</v>
      </c>
      <c r="C119" s="1852" t="s">
        <v>2828</v>
      </c>
      <c r="D119" s="1852" t="s">
        <v>2829</v>
      </c>
      <c r="E119" s="1852" t="s">
        <v>2830</v>
      </c>
      <c r="F119" s="1852" t="s">
        <v>2636</v>
      </c>
      <c r="G119" s="1852" t="s">
        <v>2831</v>
      </c>
      <c r="H119" s="1852" t="s">
        <v>28</v>
      </c>
      <c r="I119" s="1852" t="s">
        <v>959</v>
      </c>
    </row>
    <row customHeight="1" ht="11.25">
      <c r="A120" s="1852" t="s">
        <v>2405</v>
      </c>
      <c r="B120" s="1852" t="s">
        <v>16</v>
      </c>
      <c r="C120" s="1852" t="s">
        <v>2832</v>
      </c>
      <c r="D120" s="1852" t="s">
        <v>2833</v>
      </c>
      <c r="E120" s="1852" t="s">
        <v>2834</v>
      </c>
      <c r="F120" s="1852" t="s">
        <v>2625</v>
      </c>
      <c r="G120" s="1852" t="s">
        <v>2835</v>
      </c>
      <c r="H120" s="1852" t="s">
        <v>28</v>
      </c>
      <c r="I120" s="1852" t="s">
        <v>959</v>
      </c>
    </row>
    <row customHeight="1" ht="11.25">
      <c r="A121" s="1852" t="s">
        <v>2405</v>
      </c>
      <c r="B121" s="1852" t="s">
        <v>16</v>
      </c>
      <c r="C121" s="1852" t="s">
        <v>13</v>
      </c>
      <c r="D121" s="1852" t="s">
        <v>50</v>
      </c>
      <c r="E121" s="1852" t="s">
        <v>53</v>
      </c>
      <c r="F121" s="1852" t="s">
        <v>55</v>
      </c>
      <c r="G121" s="1852" t="s">
        <v>28</v>
      </c>
      <c r="H121" s="1852" t="s">
        <v>28</v>
      </c>
      <c r="I121" s="1852" t="s">
        <v>959</v>
      </c>
    </row>
    <row customHeight="1" ht="11.25">
      <c r="A122" s="1852" t="s">
        <v>2405</v>
      </c>
      <c r="B122" s="1852" t="s">
        <v>16</v>
      </c>
      <c r="C122" s="1852" t="s">
        <v>2836</v>
      </c>
      <c r="D122" s="1852" t="s">
        <v>2837</v>
      </c>
      <c r="E122" s="1852" t="s">
        <v>2838</v>
      </c>
      <c r="F122" s="1852" t="s">
        <v>55</v>
      </c>
      <c r="G122" s="1852" t="s">
        <v>2839</v>
      </c>
      <c r="H122" s="1852" t="s">
        <v>28</v>
      </c>
      <c r="I122" s="1852" t="s">
        <v>959</v>
      </c>
    </row>
    <row customHeight="1" ht="11.25">
      <c r="A123" s="1852" t="s">
        <v>2405</v>
      </c>
      <c r="B123" s="1852" t="s">
        <v>16</v>
      </c>
      <c r="C123" s="1852" t="s">
        <v>2840</v>
      </c>
      <c r="D123" s="1852" t="s">
        <v>2841</v>
      </c>
      <c r="E123" s="1852" t="s">
        <v>2842</v>
      </c>
      <c r="F123" s="1852" t="s">
        <v>2443</v>
      </c>
      <c r="G123" s="1852" t="s">
        <v>28</v>
      </c>
      <c r="H123" s="1852" t="s">
        <v>28</v>
      </c>
      <c r="I123" s="1852" t="s">
        <v>959</v>
      </c>
    </row>
    <row customHeight="1" ht="11.25">
      <c r="A124" s="1852" t="s">
        <v>2405</v>
      </c>
      <c r="B124" s="1852" t="s">
        <v>16</v>
      </c>
      <c r="C124" s="1852" t="s">
        <v>2843</v>
      </c>
      <c r="D124" s="1852" t="s">
        <v>2844</v>
      </c>
      <c r="E124" s="1852" t="s">
        <v>2845</v>
      </c>
      <c r="F124" s="1852" t="s">
        <v>2584</v>
      </c>
      <c r="G124" s="1852" t="s">
        <v>2846</v>
      </c>
      <c r="H124" s="1852" t="s">
        <v>28</v>
      </c>
      <c r="I124" s="1852" t="s">
        <v>959</v>
      </c>
    </row>
    <row customHeight="1" ht="11.25">
      <c r="A125" s="1852" t="s">
        <v>2405</v>
      </c>
      <c r="B125" s="1852" t="s">
        <v>16</v>
      </c>
      <c r="C125" s="1852" t="s">
        <v>2847</v>
      </c>
      <c r="D125" s="1852" t="s">
        <v>2848</v>
      </c>
      <c r="E125" s="1852" t="s">
        <v>2849</v>
      </c>
      <c r="F125" s="1852" t="s">
        <v>2652</v>
      </c>
      <c r="G125" s="1852" t="s">
        <v>28</v>
      </c>
      <c r="H125" s="1852" t="s">
        <v>2850</v>
      </c>
      <c r="I125" s="1852" t="s">
        <v>959</v>
      </c>
    </row>
    <row customHeight="1" ht="11.25">
      <c r="A126" s="1852" t="s">
        <v>2405</v>
      </c>
      <c r="B126" s="1852" t="s">
        <v>16</v>
      </c>
      <c r="C126" s="1852" t="s">
        <v>2851</v>
      </c>
      <c r="D126" s="1852" t="s">
        <v>2852</v>
      </c>
      <c r="E126" s="1852" t="s">
        <v>2853</v>
      </c>
      <c r="F126" s="1852" t="s">
        <v>2466</v>
      </c>
      <c r="G126" s="1852" t="s">
        <v>2854</v>
      </c>
      <c r="H126" s="1852" t="s">
        <v>28</v>
      </c>
      <c r="I126" s="1852" t="s">
        <v>959</v>
      </c>
    </row>
    <row customHeight="1" ht="11.25">
      <c r="A127" s="1852" t="s">
        <v>2405</v>
      </c>
      <c r="B127" s="1852" t="s">
        <v>16</v>
      </c>
      <c r="C127" s="1852" t="s">
        <v>2855</v>
      </c>
      <c r="D127" s="1852" t="s">
        <v>2856</v>
      </c>
      <c r="E127" s="1852" t="s">
        <v>2857</v>
      </c>
      <c r="F127" s="1852" t="s">
        <v>2526</v>
      </c>
      <c r="G127" s="1852" t="s">
        <v>2858</v>
      </c>
      <c r="H127" s="1852" t="s">
        <v>28</v>
      </c>
      <c r="I127" s="1852" t="s">
        <v>959</v>
      </c>
    </row>
    <row customHeight="1" ht="11.25">
      <c r="A128" s="1852" t="s">
        <v>2405</v>
      </c>
      <c r="B128" s="1852" t="s">
        <v>16</v>
      </c>
      <c r="C128" s="1852" t="s">
        <v>2859</v>
      </c>
      <c r="D128" s="1852" t="s">
        <v>2860</v>
      </c>
      <c r="E128" s="1852" t="s">
        <v>2861</v>
      </c>
      <c r="F128" s="1852" t="s">
        <v>2419</v>
      </c>
      <c r="G128" s="1852" t="s">
        <v>28</v>
      </c>
      <c r="H128" s="1852" t="s">
        <v>28</v>
      </c>
      <c r="I128" s="1852" t="s">
        <v>959</v>
      </c>
    </row>
    <row customHeight="1" ht="11.25">
      <c r="A129" s="1852" t="s">
        <v>2405</v>
      </c>
      <c r="B129" s="1852" t="s">
        <v>16</v>
      </c>
      <c r="C129" s="1852" t="s">
        <v>2862</v>
      </c>
      <c r="D129" s="1852" t="s">
        <v>2863</v>
      </c>
      <c r="E129" s="1852" t="s">
        <v>2864</v>
      </c>
      <c r="F129" s="1852" t="s">
        <v>2499</v>
      </c>
      <c r="G129" s="1852" t="s">
        <v>2865</v>
      </c>
      <c r="H129" s="1852" t="s">
        <v>28</v>
      </c>
      <c r="I129" s="1852" t="s">
        <v>959</v>
      </c>
    </row>
    <row customHeight="1" ht="11.25">
      <c r="A130" s="1852" t="s">
        <v>2405</v>
      </c>
      <c r="B130" s="1852" t="s">
        <v>16</v>
      </c>
      <c r="C130" s="1852" t="s">
        <v>2866</v>
      </c>
      <c r="D130" s="1852" t="s">
        <v>2867</v>
      </c>
      <c r="E130" s="1852" t="s">
        <v>2868</v>
      </c>
      <c r="F130" s="1852" t="s">
        <v>2476</v>
      </c>
      <c r="G130" s="1852" t="s">
        <v>28</v>
      </c>
      <c r="H130" s="1852" t="s">
        <v>28</v>
      </c>
      <c r="I130" s="1852" t="s">
        <v>959</v>
      </c>
    </row>
    <row customHeight="1" ht="11.25">
      <c r="A131" s="1852" t="s">
        <v>2405</v>
      </c>
      <c r="B131" s="1852" t="s">
        <v>16</v>
      </c>
      <c r="C131" s="1852" t="s">
        <v>2869</v>
      </c>
      <c r="D131" s="1852" t="s">
        <v>2870</v>
      </c>
      <c r="E131" s="1852" t="s">
        <v>2871</v>
      </c>
      <c r="F131" s="1852" t="s">
        <v>2542</v>
      </c>
      <c r="G131" s="1852" t="s">
        <v>2872</v>
      </c>
      <c r="H131" s="1852" t="s">
        <v>28</v>
      </c>
      <c r="I131" s="1852" t="s">
        <v>959</v>
      </c>
    </row>
    <row customHeight="1" ht="11.25">
      <c r="A132" s="1852" t="s">
        <v>2405</v>
      </c>
      <c r="B132" s="1852" t="s">
        <v>16</v>
      </c>
      <c r="C132" s="1852" t="s">
        <v>2873</v>
      </c>
      <c r="D132" s="1852" t="s">
        <v>2874</v>
      </c>
      <c r="E132" s="1852" t="s">
        <v>2875</v>
      </c>
      <c r="F132" s="1852" t="s">
        <v>2589</v>
      </c>
      <c r="G132" s="1852" t="s">
        <v>28</v>
      </c>
      <c r="H132" s="1852" t="s">
        <v>28</v>
      </c>
      <c r="I132" s="1852" t="s">
        <v>959</v>
      </c>
    </row>
    <row customHeight="1" ht="11.25">
      <c r="A133" s="1852" t="s">
        <v>2405</v>
      </c>
      <c r="B133" s="1852" t="s">
        <v>16</v>
      </c>
      <c r="C133" s="1852" t="s">
        <v>2876</v>
      </c>
      <c r="D133" s="1852" t="s">
        <v>2877</v>
      </c>
      <c r="E133" s="1852" t="s">
        <v>2878</v>
      </c>
      <c r="F133" s="1852" t="s">
        <v>2538</v>
      </c>
      <c r="G133" s="1852" t="s">
        <v>2879</v>
      </c>
      <c r="H133" s="1852" t="s">
        <v>28</v>
      </c>
      <c r="I133" s="1852" t="s">
        <v>959</v>
      </c>
    </row>
    <row customHeight="1" ht="11.25">
      <c r="A134" s="1852" t="s">
        <v>2405</v>
      </c>
      <c r="B134" s="1852" t="s">
        <v>16</v>
      </c>
      <c r="C134" s="1852" t="s">
        <v>2880</v>
      </c>
      <c r="D134" s="1852" t="s">
        <v>2881</v>
      </c>
      <c r="E134" s="1852" t="s">
        <v>2882</v>
      </c>
      <c r="F134" s="1852" t="s">
        <v>2435</v>
      </c>
      <c r="G134" s="1852" t="s">
        <v>28</v>
      </c>
      <c r="H134" s="1852" t="s">
        <v>28</v>
      </c>
      <c r="I134" s="1852" t="s">
        <v>959</v>
      </c>
    </row>
    <row customHeight="1" ht="11.25">
      <c r="A135" s="1852" t="s">
        <v>2405</v>
      </c>
      <c r="B135" s="1852" t="s">
        <v>16</v>
      </c>
      <c r="C135" s="1852" t="s">
        <v>2883</v>
      </c>
      <c r="D135" s="1852" t="s">
        <v>2884</v>
      </c>
      <c r="E135" s="1852" t="s">
        <v>2885</v>
      </c>
      <c r="F135" s="1852" t="s">
        <v>2886</v>
      </c>
      <c r="G135" s="1852" t="s">
        <v>28</v>
      </c>
      <c r="H135" s="1852" t="s">
        <v>28</v>
      </c>
      <c r="I135" s="1852" t="s">
        <v>959</v>
      </c>
    </row>
    <row customHeight="1" ht="11.25">
      <c r="A136" s="1852" t="s">
        <v>2405</v>
      </c>
      <c r="B136" s="1852" t="s">
        <v>16</v>
      </c>
      <c r="C136" s="1852" t="s">
        <v>2887</v>
      </c>
      <c r="D136" s="1852" t="s">
        <v>2888</v>
      </c>
      <c r="E136" s="1852" t="s">
        <v>2889</v>
      </c>
      <c r="F136" s="1852" t="s">
        <v>2589</v>
      </c>
      <c r="G136" s="1852" t="s">
        <v>28</v>
      </c>
      <c r="H136" s="1852" t="s">
        <v>28</v>
      </c>
      <c r="I136" s="1852" t="s">
        <v>959</v>
      </c>
    </row>
    <row customHeight="1" ht="11.25">
      <c r="A137" s="1852" t="s">
        <v>2405</v>
      </c>
      <c r="B137" s="1852" t="s">
        <v>16</v>
      </c>
      <c r="C137" s="1852" t="s">
        <v>2890</v>
      </c>
      <c r="D137" s="1852" t="s">
        <v>2891</v>
      </c>
      <c r="E137" s="1852" t="s">
        <v>2892</v>
      </c>
      <c r="F137" s="1852" t="s">
        <v>2589</v>
      </c>
      <c r="G137" s="1852" t="s">
        <v>28</v>
      </c>
      <c r="H137" s="1852" t="s">
        <v>28</v>
      </c>
      <c r="I137" s="1852" t="s">
        <v>959</v>
      </c>
    </row>
    <row customHeight="1" ht="11.25">
      <c r="A138" s="1852" t="s">
        <v>2405</v>
      </c>
      <c r="B138" s="1852" t="s">
        <v>16</v>
      </c>
      <c r="C138" s="1852" t="s">
        <v>2893</v>
      </c>
      <c r="D138" s="1852" t="s">
        <v>2894</v>
      </c>
      <c r="E138" s="1852" t="s">
        <v>2895</v>
      </c>
      <c r="F138" s="1852" t="s">
        <v>2419</v>
      </c>
      <c r="G138" s="1852" t="s">
        <v>28</v>
      </c>
      <c r="H138" s="1852" t="s">
        <v>28</v>
      </c>
      <c r="I138" s="1852" t="s">
        <v>959</v>
      </c>
    </row>
    <row customHeight="1" ht="11.25">
      <c r="A139" s="1852" t="s">
        <v>2405</v>
      </c>
      <c r="B139" s="1852" t="s">
        <v>16</v>
      </c>
      <c r="C139" s="1852" t="s">
        <v>2896</v>
      </c>
      <c r="D139" s="1852" t="s">
        <v>2897</v>
      </c>
      <c r="E139" s="1852" t="s">
        <v>2898</v>
      </c>
      <c r="F139" s="1852" t="s">
        <v>2739</v>
      </c>
      <c r="G139" s="1852" t="s">
        <v>28</v>
      </c>
      <c r="H139" s="1852" t="s">
        <v>28</v>
      </c>
      <c r="I139" s="1852" t="s">
        <v>959</v>
      </c>
    </row>
    <row customHeight="1" ht="11.25">
      <c r="A140" s="1852" t="s">
        <v>2405</v>
      </c>
      <c r="B140" s="1852" t="s">
        <v>16</v>
      </c>
      <c r="C140" s="1852" t="s">
        <v>2899</v>
      </c>
      <c r="D140" s="1852" t="s">
        <v>2900</v>
      </c>
      <c r="E140" s="1852" t="s">
        <v>2901</v>
      </c>
      <c r="F140" s="1852" t="s">
        <v>2526</v>
      </c>
      <c r="G140" s="1852" t="s">
        <v>28</v>
      </c>
      <c r="H140" s="1852" t="s">
        <v>28</v>
      </c>
      <c r="I140" s="1852" t="s">
        <v>959</v>
      </c>
    </row>
    <row customHeight="1" ht="11.25">
      <c r="A141" s="1852" t="s">
        <v>2405</v>
      </c>
      <c r="B141" s="1852" t="s">
        <v>16</v>
      </c>
      <c r="C141" s="1852" t="s">
        <v>2902</v>
      </c>
      <c r="D141" s="1852" t="s">
        <v>2903</v>
      </c>
      <c r="E141" s="1852" t="s">
        <v>2904</v>
      </c>
      <c r="F141" s="1852" t="s">
        <v>2652</v>
      </c>
      <c r="G141" s="1852" t="s">
        <v>28</v>
      </c>
      <c r="H141" s="1852" t="s">
        <v>28</v>
      </c>
      <c r="I141" s="1852" t="s">
        <v>959</v>
      </c>
    </row>
    <row customHeight="1" ht="11.25">
      <c r="A142" s="1852" t="s">
        <v>2405</v>
      </c>
      <c r="B142" s="1852" t="s">
        <v>16</v>
      </c>
      <c r="C142" s="1852" t="s">
        <v>2905</v>
      </c>
      <c r="D142" s="1852" t="s">
        <v>2906</v>
      </c>
      <c r="E142" s="1852" t="s">
        <v>2907</v>
      </c>
      <c r="F142" s="1852" t="s">
        <v>2534</v>
      </c>
      <c r="G142" s="1852" t="s">
        <v>28</v>
      </c>
      <c r="H142" s="1852" t="s">
        <v>28</v>
      </c>
      <c r="I142" s="1852" t="s">
        <v>959</v>
      </c>
    </row>
    <row customHeight="1" ht="11.25">
      <c r="A143" s="1852" t="s">
        <v>2405</v>
      </c>
      <c r="B143" s="1852" t="s">
        <v>16</v>
      </c>
      <c r="C143" s="1852" t="s">
        <v>2908</v>
      </c>
      <c r="D143" s="1852" t="s">
        <v>2909</v>
      </c>
      <c r="E143" s="1852" t="s">
        <v>2910</v>
      </c>
      <c r="F143" s="1852" t="s">
        <v>2443</v>
      </c>
      <c r="G143" s="1852" t="s">
        <v>2604</v>
      </c>
      <c r="H143" s="1852" t="s">
        <v>28</v>
      </c>
      <c r="I143" s="1852" t="s">
        <v>959</v>
      </c>
    </row>
    <row customHeight="1" ht="11.25">
      <c r="A144" s="1852" t="s">
        <v>2405</v>
      </c>
      <c r="B144" s="1852" t="s">
        <v>16</v>
      </c>
      <c r="C144" s="1852" t="s">
        <v>2911</v>
      </c>
      <c r="D144" s="1852" t="s">
        <v>2912</v>
      </c>
      <c r="E144" s="1852" t="s">
        <v>2913</v>
      </c>
      <c r="F144" s="1852" t="s">
        <v>2914</v>
      </c>
      <c r="G144" s="1852" t="s">
        <v>28</v>
      </c>
      <c r="H144" s="1852" t="s">
        <v>28</v>
      </c>
      <c r="I144" s="1852" t="s">
        <v>959</v>
      </c>
    </row>
    <row customHeight="1" ht="11.25">
      <c r="A145" s="1852" t="s">
        <v>2405</v>
      </c>
      <c r="B145" s="1852" t="s">
        <v>16</v>
      </c>
      <c r="C145" s="1852" t="s">
        <v>2915</v>
      </c>
      <c r="D145" s="1852" t="s">
        <v>2916</v>
      </c>
      <c r="E145" s="1852" t="s">
        <v>2765</v>
      </c>
      <c r="F145" s="1852" t="s">
        <v>2917</v>
      </c>
      <c r="G145" s="1852" t="s">
        <v>28</v>
      </c>
      <c r="H145" s="1852" t="s">
        <v>28</v>
      </c>
      <c r="I145" s="1852" t="s">
        <v>959</v>
      </c>
    </row>
    <row customHeight="1" ht="11.25">
      <c r="A146" s="1852" t="s">
        <v>2405</v>
      </c>
      <c r="B146" s="1852" t="s">
        <v>16</v>
      </c>
      <c r="C146" s="1852" t="s">
        <v>2918</v>
      </c>
      <c r="D146" s="1852" t="s">
        <v>2919</v>
      </c>
      <c r="E146" s="1852" t="s">
        <v>2765</v>
      </c>
      <c r="F146" s="1852" t="s">
        <v>2920</v>
      </c>
      <c r="G146" s="1852" t="s">
        <v>28</v>
      </c>
      <c r="H146" s="1852" t="s">
        <v>28</v>
      </c>
      <c r="I146" s="1852" t="s">
        <v>959</v>
      </c>
    </row>
    <row customHeight="1" ht="11.25">
      <c r="A147" s="1852" t="s">
        <v>2405</v>
      </c>
      <c r="B147" s="1852" t="s">
        <v>16</v>
      </c>
      <c r="C147" s="1852" t="s">
        <v>2921</v>
      </c>
      <c r="D147" s="1852" t="s">
        <v>2922</v>
      </c>
      <c r="E147" s="1852" t="s">
        <v>2765</v>
      </c>
      <c r="F147" s="1852" t="s">
        <v>2923</v>
      </c>
      <c r="G147" s="1852" t="s">
        <v>28</v>
      </c>
      <c r="H147" s="1852" t="s">
        <v>28</v>
      </c>
      <c r="I147" s="1852" t="s">
        <v>959</v>
      </c>
    </row>
    <row customHeight="1" ht="11.25">
      <c r="A148" s="1852" t="s">
        <v>2405</v>
      </c>
      <c r="B148" s="1852" t="s">
        <v>16</v>
      </c>
      <c r="C148" s="1852" t="s">
        <v>2924</v>
      </c>
      <c r="D148" s="1852" t="s">
        <v>2925</v>
      </c>
      <c r="E148" s="1852" t="s">
        <v>2926</v>
      </c>
      <c r="F148" s="1852" t="s">
        <v>2526</v>
      </c>
      <c r="G148" s="1852" t="s">
        <v>28</v>
      </c>
      <c r="H148" s="1852" t="s">
        <v>28</v>
      </c>
      <c r="I148" s="1852" t="s">
        <v>959</v>
      </c>
    </row>
    <row customHeight="1" ht="11.25">
      <c r="A149" s="1852" t="s">
        <v>2405</v>
      </c>
      <c r="B149" s="1852" t="s">
        <v>16</v>
      </c>
      <c r="C149" s="1852" t="s">
        <v>2927</v>
      </c>
      <c r="D149" s="1852" t="s">
        <v>2928</v>
      </c>
      <c r="E149" s="1852" t="s">
        <v>2929</v>
      </c>
      <c r="F149" s="1852" t="s">
        <v>55</v>
      </c>
      <c r="G149" s="1852" t="s">
        <v>28</v>
      </c>
      <c r="H149" s="1852" t="s">
        <v>28</v>
      </c>
      <c r="I149" s="1852" t="s">
        <v>959</v>
      </c>
    </row>
    <row customHeight="1" ht="11.25">
      <c r="A150" s="1852" t="s">
        <v>2405</v>
      </c>
      <c r="B150" s="1852" t="s">
        <v>16</v>
      </c>
      <c r="C150" s="1852" t="s">
        <v>2930</v>
      </c>
      <c r="D150" s="1852" t="s">
        <v>2931</v>
      </c>
      <c r="E150" s="1852" t="s">
        <v>2932</v>
      </c>
      <c r="F150" s="1852" t="s">
        <v>2443</v>
      </c>
      <c r="G150" s="1852" t="s">
        <v>28</v>
      </c>
      <c r="H150" s="1852" t="s">
        <v>28</v>
      </c>
      <c r="I150" s="1852" t="s">
        <v>959</v>
      </c>
    </row>
    <row customHeight="1" ht="11.25">
      <c r="A151" s="1852" t="s">
        <v>2405</v>
      </c>
      <c r="B151" s="1852" t="s">
        <v>16</v>
      </c>
      <c r="C151" s="1852" t="s">
        <v>2933</v>
      </c>
      <c r="D151" s="1852" t="s">
        <v>2934</v>
      </c>
      <c r="E151" s="1852" t="s">
        <v>2935</v>
      </c>
      <c r="F151" s="1852" t="s">
        <v>2662</v>
      </c>
      <c r="G151" s="1852" t="s">
        <v>28</v>
      </c>
      <c r="H151" s="1852" t="s">
        <v>28</v>
      </c>
      <c r="I151" s="1852" t="s">
        <v>959</v>
      </c>
    </row>
    <row customHeight="1" ht="11.25">
      <c r="A152" s="1852" t="s">
        <v>2405</v>
      </c>
      <c r="B152" s="1852" t="s">
        <v>16</v>
      </c>
      <c r="C152" s="1852" t="s">
        <v>2936</v>
      </c>
      <c r="D152" s="1852" t="s">
        <v>2937</v>
      </c>
      <c r="E152" s="1852" t="s">
        <v>2938</v>
      </c>
      <c r="F152" s="1852" t="s">
        <v>2443</v>
      </c>
      <c r="G152" s="1852" t="s">
        <v>28</v>
      </c>
      <c r="H152" s="1852" t="s">
        <v>28</v>
      </c>
      <c r="I152" s="1852" t="s">
        <v>959</v>
      </c>
    </row>
    <row customHeight="1" ht="11.25">
      <c r="A153" s="1852" t="s">
        <v>2405</v>
      </c>
      <c r="B153" s="1852" t="s">
        <v>16</v>
      </c>
      <c r="C153" s="1852" t="s">
        <v>2939</v>
      </c>
      <c r="D153" s="1852" t="s">
        <v>2940</v>
      </c>
      <c r="E153" s="1852" t="s">
        <v>2941</v>
      </c>
      <c r="F153" s="1852" t="s">
        <v>2584</v>
      </c>
      <c r="G153" s="1852" t="s">
        <v>28</v>
      </c>
      <c r="H153" s="1852" t="s">
        <v>28</v>
      </c>
      <c r="I153" s="1852" t="s">
        <v>959</v>
      </c>
    </row>
    <row customHeight="1" ht="11.25">
      <c r="A154" s="1852" t="s">
        <v>2405</v>
      </c>
      <c r="B154" s="1852" t="s">
        <v>16</v>
      </c>
      <c r="C154" s="1852" t="s">
        <v>2942</v>
      </c>
      <c r="D154" s="1852" t="s">
        <v>2943</v>
      </c>
      <c r="E154" s="1852" t="s">
        <v>2944</v>
      </c>
      <c r="F154" s="1852" t="s">
        <v>2443</v>
      </c>
      <c r="G154" s="1852" t="s">
        <v>2604</v>
      </c>
      <c r="H154" s="1852" t="s">
        <v>28</v>
      </c>
      <c r="I154" s="1852" t="s">
        <v>959</v>
      </c>
    </row>
    <row customHeight="1" ht="11.25">
      <c r="A155" s="1852" t="s">
        <v>2405</v>
      </c>
      <c r="B155" s="1852" t="s">
        <v>16</v>
      </c>
      <c r="C155" s="1852" t="s">
        <v>2945</v>
      </c>
      <c r="D155" s="1852" t="s">
        <v>2946</v>
      </c>
      <c r="E155" s="1852" t="s">
        <v>2947</v>
      </c>
      <c r="F155" s="1852" t="s">
        <v>2443</v>
      </c>
      <c r="G155" s="1852" t="s">
        <v>28</v>
      </c>
      <c r="H155" s="1852" t="s">
        <v>28</v>
      </c>
      <c r="I155" s="1852" t="s">
        <v>959</v>
      </c>
    </row>
    <row customHeight="1" ht="11.25">
      <c r="A156" s="1852" t="s">
        <v>2405</v>
      </c>
      <c r="B156" s="1852" t="s">
        <v>16</v>
      </c>
      <c r="C156" s="1852" t="s">
        <v>2948</v>
      </c>
      <c r="D156" s="1852" t="s">
        <v>2949</v>
      </c>
      <c r="E156" s="1852" t="s">
        <v>2950</v>
      </c>
      <c r="F156" s="1852" t="s">
        <v>2538</v>
      </c>
      <c r="G156" s="1852" t="s">
        <v>28</v>
      </c>
      <c r="H156" s="1852" t="s">
        <v>28</v>
      </c>
      <c r="I156" s="1852" t="s">
        <v>959</v>
      </c>
    </row>
    <row customHeight="1" ht="11.25">
      <c r="A157" s="1852" t="s">
        <v>2405</v>
      </c>
      <c r="B157" s="1852" t="s">
        <v>16</v>
      </c>
      <c r="C157" s="1852" t="s">
        <v>2951</v>
      </c>
      <c r="D157" s="1852" t="s">
        <v>2952</v>
      </c>
      <c r="E157" s="1852" t="s">
        <v>2953</v>
      </c>
      <c r="F157" s="1852" t="s">
        <v>2652</v>
      </c>
      <c r="G157" s="1852" t="s">
        <v>28</v>
      </c>
      <c r="H157" s="1852" t="s">
        <v>28</v>
      </c>
      <c r="I157" s="1852" t="s">
        <v>959</v>
      </c>
    </row>
    <row customHeight="1" ht="11.25">
      <c r="A158" s="1852" t="s">
        <v>2405</v>
      </c>
      <c r="B158" s="1852" t="s">
        <v>16</v>
      </c>
      <c r="C158" s="1852" t="s">
        <v>2954</v>
      </c>
      <c r="D158" s="1852" t="s">
        <v>2955</v>
      </c>
      <c r="E158" s="1852" t="s">
        <v>2956</v>
      </c>
      <c r="F158" s="1852" t="s">
        <v>2662</v>
      </c>
      <c r="G158" s="1852" t="s">
        <v>28</v>
      </c>
      <c r="H158" s="1852" t="s">
        <v>28</v>
      </c>
      <c r="I158" s="1852" t="s">
        <v>959</v>
      </c>
    </row>
    <row customHeight="1" ht="11.25">
      <c r="A159" s="1852" t="s">
        <v>2405</v>
      </c>
      <c r="B159" s="1852" t="s">
        <v>16</v>
      </c>
      <c r="C159" s="1852" t="s">
        <v>2957</v>
      </c>
      <c r="D159" s="1852" t="s">
        <v>2958</v>
      </c>
      <c r="E159" s="1852" t="s">
        <v>2959</v>
      </c>
      <c r="F159" s="1852" t="s">
        <v>2435</v>
      </c>
      <c r="G159" s="1852" t="s">
        <v>28</v>
      </c>
      <c r="H159" s="1852" t="s">
        <v>28</v>
      </c>
      <c r="I159" s="1852" t="s">
        <v>959</v>
      </c>
    </row>
    <row customHeight="1" ht="11.25">
      <c r="A160" s="1852" t="s">
        <v>2405</v>
      </c>
      <c r="B160" s="1852" t="s">
        <v>16</v>
      </c>
      <c r="C160" s="1852" t="s">
        <v>2960</v>
      </c>
      <c r="D160" s="1852" t="s">
        <v>2961</v>
      </c>
      <c r="E160" s="1852" t="s">
        <v>2962</v>
      </c>
      <c r="F160" s="1852" t="s">
        <v>2526</v>
      </c>
      <c r="G160" s="1852" t="s">
        <v>28</v>
      </c>
      <c r="H160" s="1852" t="s">
        <v>28</v>
      </c>
      <c r="I160" s="1852" t="s">
        <v>959</v>
      </c>
    </row>
    <row customHeight="1" ht="11.25">
      <c r="A161" s="1852" t="s">
        <v>2405</v>
      </c>
      <c r="B161" s="1852" t="s">
        <v>16</v>
      </c>
      <c r="C161" s="1852" t="s">
        <v>2963</v>
      </c>
      <c r="D161" s="1852" t="s">
        <v>2964</v>
      </c>
      <c r="E161" s="1852" t="s">
        <v>2965</v>
      </c>
      <c r="F161" s="1852" t="s">
        <v>2419</v>
      </c>
      <c r="G161" s="1852" t="s">
        <v>28</v>
      </c>
      <c r="H161" s="1852" t="s">
        <v>28</v>
      </c>
      <c r="I161" s="1852" t="s">
        <v>959</v>
      </c>
    </row>
    <row customHeight="1" ht="11.25">
      <c r="A162" s="1852" t="s">
        <v>2405</v>
      </c>
      <c r="B162" s="1852" t="s">
        <v>16</v>
      </c>
      <c r="C162" s="1852" t="s">
        <v>2966</v>
      </c>
      <c r="D162" s="1852" t="s">
        <v>2967</v>
      </c>
      <c r="E162" s="1852" t="s">
        <v>2968</v>
      </c>
      <c r="F162" s="1852" t="s">
        <v>2484</v>
      </c>
      <c r="G162" s="1852" t="s">
        <v>28</v>
      </c>
      <c r="H162" s="1852" t="s">
        <v>28</v>
      </c>
      <c r="I162" s="1852" t="s">
        <v>959</v>
      </c>
    </row>
    <row customHeight="1" ht="11.25">
      <c r="A163" s="1852" t="s">
        <v>2405</v>
      </c>
      <c r="B163" s="1852" t="s">
        <v>16</v>
      </c>
      <c r="C163" s="1852" t="s">
        <v>2969</v>
      </c>
      <c r="D163" s="1852" t="s">
        <v>2970</v>
      </c>
      <c r="E163" s="1852" t="s">
        <v>2971</v>
      </c>
      <c r="F163" s="1852" t="s">
        <v>2443</v>
      </c>
      <c r="G163" s="1852" t="s">
        <v>28</v>
      </c>
      <c r="H163" s="1852" t="s">
        <v>28</v>
      </c>
      <c r="I163" s="1852" t="s">
        <v>959</v>
      </c>
    </row>
    <row customHeight="1" ht="11.25">
      <c r="A164" s="1852" t="s">
        <v>2405</v>
      </c>
      <c r="B164" s="1852" t="s">
        <v>16</v>
      </c>
      <c r="C164" s="1852" t="s">
        <v>2972</v>
      </c>
      <c r="D164" s="1852" t="s">
        <v>2973</v>
      </c>
      <c r="E164" s="1852" t="s">
        <v>2974</v>
      </c>
      <c r="F164" s="1852" t="s">
        <v>2652</v>
      </c>
      <c r="G164" s="1852" t="s">
        <v>28</v>
      </c>
      <c r="H164" s="1852" t="s">
        <v>28</v>
      </c>
      <c r="I164" s="1852" t="s">
        <v>959</v>
      </c>
    </row>
    <row customHeight="1" ht="11.25">
      <c r="A165" s="1852" t="s">
        <v>2405</v>
      </c>
      <c r="B165" s="1852" t="s">
        <v>16</v>
      </c>
      <c r="C165" s="1852" t="s">
        <v>2975</v>
      </c>
      <c r="D165" s="1852" t="s">
        <v>2976</v>
      </c>
      <c r="E165" s="1852" t="s">
        <v>2977</v>
      </c>
      <c r="F165" s="1852" t="s">
        <v>2419</v>
      </c>
      <c r="G165" s="1852" t="s">
        <v>2793</v>
      </c>
      <c r="H165" s="1852" t="s">
        <v>28</v>
      </c>
      <c r="I165" s="1852" t="s">
        <v>959</v>
      </c>
    </row>
    <row customHeight="1" ht="11.25">
      <c r="A166" s="1852" t="s">
        <v>2405</v>
      </c>
      <c r="B166" s="1852" t="s">
        <v>16</v>
      </c>
      <c r="C166" s="1852" t="s">
        <v>2978</v>
      </c>
      <c r="D166" s="1852" t="s">
        <v>2979</v>
      </c>
      <c r="E166" s="1852" t="s">
        <v>2980</v>
      </c>
      <c r="F166" s="1852" t="s">
        <v>2589</v>
      </c>
      <c r="G166" s="1852" t="s">
        <v>28</v>
      </c>
      <c r="H166" s="1852" t="s">
        <v>28</v>
      </c>
      <c r="I166" s="1852" t="s">
        <v>959</v>
      </c>
    </row>
    <row customHeight="1" ht="11.25">
      <c r="A167" s="1852" t="s">
        <v>2405</v>
      </c>
      <c r="B167" s="1852" t="s">
        <v>16</v>
      </c>
      <c r="C167" s="1852" t="s">
        <v>2981</v>
      </c>
      <c r="D167" s="1852" t="s">
        <v>2982</v>
      </c>
      <c r="E167" s="1852" t="s">
        <v>2983</v>
      </c>
      <c r="F167" s="1852" t="s">
        <v>2589</v>
      </c>
      <c r="G167" s="1852" t="s">
        <v>28</v>
      </c>
      <c r="H167" s="1852" t="s">
        <v>28</v>
      </c>
      <c r="I167" s="1852" t="s">
        <v>959</v>
      </c>
    </row>
    <row customHeight="1" ht="11.25">
      <c r="A168" s="1852" t="s">
        <v>2405</v>
      </c>
      <c r="B168" s="1852" t="s">
        <v>16</v>
      </c>
      <c r="C168" s="1852" t="s">
        <v>2984</v>
      </c>
      <c r="D168" s="1852" t="s">
        <v>2985</v>
      </c>
      <c r="E168" s="1852" t="s">
        <v>2986</v>
      </c>
      <c r="F168" s="1852" t="s">
        <v>2542</v>
      </c>
      <c r="G168" s="1852" t="s">
        <v>28</v>
      </c>
      <c r="H168" s="1852" t="s">
        <v>28</v>
      </c>
      <c r="I168" s="1852" t="s">
        <v>959</v>
      </c>
    </row>
    <row customHeight="1" ht="11.25">
      <c r="A169" s="1852" t="s">
        <v>2405</v>
      </c>
      <c r="B169" s="1852" t="s">
        <v>16</v>
      </c>
      <c r="C169" s="1852" t="s">
        <v>2987</v>
      </c>
      <c r="D169" s="1852" t="s">
        <v>2988</v>
      </c>
      <c r="E169" s="1852" t="s">
        <v>2989</v>
      </c>
      <c r="F169" s="1852" t="s">
        <v>55</v>
      </c>
      <c r="G169" s="1852" t="s">
        <v>2990</v>
      </c>
      <c r="H169" s="1852" t="s">
        <v>28</v>
      </c>
      <c r="I169" s="1852" t="s">
        <v>959</v>
      </c>
    </row>
    <row customHeight="1" ht="11.25">
      <c r="A170" s="1852" t="s">
        <v>2405</v>
      </c>
      <c r="B170" s="1852" t="s">
        <v>16</v>
      </c>
      <c r="C170" s="1852" t="s">
        <v>2991</v>
      </c>
      <c r="D170" s="1852" t="s">
        <v>2992</v>
      </c>
      <c r="E170" s="1852" t="s">
        <v>2993</v>
      </c>
      <c r="F170" s="1852" t="s">
        <v>2443</v>
      </c>
      <c r="G170" s="1852" t="s">
        <v>28</v>
      </c>
      <c r="H170" s="1852" t="s">
        <v>28</v>
      </c>
      <c r="I170" s="1852" t="s">
        <v>959</v>
      </c>
    </row>
    <row customHeight="1" ht="11.25">
      <c r="A171" s="1852" t="s">
        <v>2405</v>
      </c>
      <c r="B171" s="1852" t="s">
        <v>16</v>
      </c>
      <c r="C171" s="1852" t="s">
        <v>2994</v>
      </c>
      <c r="D171" s="1852" t="s">
        <v>2995</v>
      </c>
      <c r="E171" s="1852" t="s">
        <v>2996</v>
      </c>
      <c r="F171" s="1852" t="s">
        <v>2538</v>
      </c>
      <c r="G171" s="1852" t="s">
        <v>2997</v>
      </c>
      <c r="H171" s="1852" t="s">
        <v>28</v>
      </c>
      <c r="I171" s="1852" t="s">
        <v>959</v>
      </c>
    </row>
    <row customHeight="1" ht="11.25">
      <c r="A172" s="1852" t="s">
        <v>2405</v>
      </c>
      <c r="B172" s="1852" t="s">
        <v>16</v>
      </c>
      <c r="C172" s="1852" t="s">
        <v>2998</v>
      </c>
      <c r="D172" s="1852" t="s">
        <v>2999</v>
      </c>
      <c r="E172" s="1852" t="s">
        <v>3000</v>
      </c>
      <c r="F172" s="1852" t="s">
        <v>3001</v>
      </c>
      <c r="G172" s="1852" t="s">
        <v>28</v>
      </c>
      <c r="H172" s="1852" t="s">
        <v>28</v>
      </c>
      <c r="I172" s="1852" t="s">
        <v>959</v>
      </c>
    </row>
    <row customHeight="1" ht="11.25">
      <c r="A173" s="1852" t="s">
        <v>2405</v>
      </c>
      <c r="B173" s="1852" t="s">
        <v>16</v>
      </c>
      <c r="C173" s="1852" t="s">
        <v>3002</v>
      </c>
      <c r="D173" s="1852" t="s">
        <v>3003</v>
      </c>
      <c r="E173" s="1852" t="s">
        <v>3004</v>
      </c>
      <c r="F173" s="1852" t="s">
        <v>3005</v>
      </c>
      <c r="G173" s="1852" t="s">
        <v>28</v>
      </c>
      <c r="H173" s="1852" t="s">
        <v>28</v>
      </c>
      <c r="I173" s="1852" t="s">
        <v>959</v>
      </c>
    </row>
    <row customHeight="1" ht="11.25">
      <c r="A174" s="1852" t="s">
        <v>2405</v>
      </c>
      <c r="B174" s="1852" t="s">
        <v>16</v>
      </c>
      <c r="C174" s="1852" t="s">
        <v>3006</v>
      </c>
      <c r="D174" s="1852" t="s">
        <v>3007</v>
      </c>
      <c r="E174" s="1852" t="s">
        <v>3008</v>
      </c>
      <c r="F174" s="1852" t="s">
        <v>2739</v>
      </c>
      <c r="G174" s="1852" t="s">
        <v>28</v>
      </c>
      <c r="H174" s="1852" t="s">
        <v>28</v>
      </c>
      <c r="I174" s="1852" t="s">
        <v>959</v>
      </c>
    </row>
    <row customHeight="1" ht="11.25">
      <c r="A175" s="1852" t="s">
        <v>2405</v>
      </c>
      <c r="B175" s="1852" t="s">
        <v>16</v>
      </c>
      <c r="C175" s="1852" t="s">
        <v>3009</v>
      </c>
      <c r="D175" s="1852" t="s">
        <v>3010</v>
      </c>
      <c r="E175" s="1852" t="s">
        <v>3011</v>
      </c>
      <c r="F175" s="1852" t="s">
        <v>2739</v>
      </c>
      <c r="G175" s="1852" t="s">
        <v>28</v>
      </c>
      <c r="H175" s="1852" t="s">
        <v>28</v>
      </c>
      <c r="I175" s="1852" t="s">
        <v>959</v>
      </c>
    </row>
    <row customHeight="1" ht="11.25">
      <c r="A176" s="1852" t="s">
        <v>2405</v>
      </c>
      <c r="B176" s="1852" t="s">
        <v>16</v>
      </c>
      <c r="C176" s="1852" t="s">
        <v>3012</v>
      </c>
      <c r="D176" s="1852" t="s">
        <v>3013</v>
      </c>
      <c r="E176" s="1852" t="s">
        <v>3014</v>
      </c>
      <c r="F176" s="1852" t="s">
        <v>2739</v>
      </c>
      <c r="G176" s="1852" t="s">
        <v>28</v>
      </c>
      <c r="H176" s="1852" t="s">
        <v>28</v>
      </c>
      <c r="I176" s="1852" t="s">
        <v>959</v>
      </c>
    </row>
    <row customHeight="1" ht="11.25">
      <c r="A177" s="1852" t="s">
        <v>2405</v>
      </c>
      <c r="B177" s="1852" t="s">
        <v>16</v>
      </c>
      <c r="C177" s="1852" t="s">
        <v>3015</v>
      </c>
      <c r="D177" s="1852" t="s">
        <v>3016</v>
      </c>
      <c r="E177" s="1852" t="s">
        <v>3017</v>
      </c>
      <c r="F177" s="1852" t="s">
        <v>2717</v>
      </c>
      <c r="G177" s="1852" t="s">
        <v>28</v>
      </c>
      <c r="H177" s="1852" t="s">
        <v>28</v>
      </c>
      <c r="I177" s="1852" t="s">
        <v>959</v>
      </c>
    </row>
    <row customHeight="1" ht="11.25">
      <c r="A178" s="1852" t="s">
        <v>2405</v>
      </c>
      <c r="B178" s="1852" t="s">
        <v>16</v>
      </c>
      <c r="C178" s="1852" t="s">
        <v>3018</v>
      </c>
      <c r="D178" s="1852" t="s">
        <v>3019</v>
      </c>
      <c r="E178" s="1852" t="s">
        <v>3020</v>
      </c>
      <c r="F178" s="1852" t="s">
        <v>2584</v>
      </c>
      <c r="G178" s="1852" t="s">
        <v>28</v>
      </c>
      <c r="H178" s="1852" t="s">
        <v>28</v>
      </c>
      <c r="I178" s="1852" t="s">
        <v>959</v>
      </c>
    </row>
    <row customHeight="1" ht="11.25">
      <c r="A179" s="1852" t="s">
        <v>2405</v>
      </c>
      <c r="B179" s="1852" t="s">
        <v>16</v>
      </c>
      <c r="C179" s="1852" t="s">
        <v>3021</v>
      </c>
      <c r="D179" s="1852" t="s">
        <v>3022</v>
      </c>
      <c r="E179" s="1852" t="s">
        <v>3023</v>
      </c>
      <c r="F179" s="1852" t="s">
        <v>3024</v>
      </c>
      <c r="G179" s="1852" t="s">
        <v>3025</v>
      </c>
      <c r="H179" s="1852" t="s">
        <v>28</v>
      </c>
      <c r="I179" s="1852" t="s">
        <v>959</v>
      </c>
    </row>
    <row customHeight="1" ht="11.25">
      <c r="A180" s="1852" t="s">
        <v>2405</v>
      </c>
      <c r="B180" s="1852" t="s">
        <v>16</v>
      </c>
      <c r="C180" s="1852" t="s">
        <v>3026</v>
      </c>
      <c r="D180" s="1852" t="s">
        <v>3027</v>
      </c>
      <c r="E180" s="1852" t="s">
        <v>3028</v>
      </c>
      <c r="F180" s="1852" t="s">
        <v>2419</v>
      </c>
      <c r="G180" s="1852" t="s">
        <v>3029</v>
      </c>
      <c r="H180" s="1852" t="s">
        <v>28</v>
      </c>
      <c r="I180" s="1852" t="s">
        <v>959</v>
      </c>
    </row>
    <row customHeight="1" ht="11.25">
      <c r="A181" s="1852" t="s">
        <v>2405</v>
      </c>
      <c r="B181" s="1852" t="s">
        <v>16</v>
      </c>
      <c r="C181" s="1852" t="s">
        <v>3030</v>
      </c>
      <c r="D181" s="1852" t="s">
        <v>3031</v>
      </c>
      <c r="E181" s="1852" t="s">
        <v>3032</v>
      </c>
      <c r="F181" s="1852" t="s">
        <v>2662</v>
      </c>
      <c r="G181" s="1852" t="s">
        <v>28</v>
      </c>
      <c r="H181" s="1852" t="s">
        <v>28</v>
      </c>
      <c r="I181" s="1852" t="s">
        <v>959</v>
      </c>
    </row>
    <row customHeight="1" ht="11.25">
      <c r="A182" s="1852" t="s">
        <v>2405</v>
      </c>
      <c r="B182" s="1852" t="s">
        <v>16</v>
      </c>
      <c r="C182" s="1852" t="s">
        <v>3033</v>
      </c>
      <c r="D182" s="1852" t="s">
        <v>3034</v>
      </c>
      <c r="E182" s="1852" t="s">
        <v>3035</v>
      </c>
      <c r="F182" s="1852" t="s">
        <v>3024</v>
      </c>
      <c r="G182" s="1852" t="s">
        <v>28</v>
      </c>
      <c r="H182" s="1852" t="s">
        <v>3036</v>
      </c>
      <c r="I182" s="1852" t="s">
        <v>959</v>
      </c>
    </row>
    <row customHeight="1" ht="11.25">
      <c r="A183" s="1852" t="s">
        <v>2405</v>
      </c>
      <c r="B183" s="1852" t="s">
        <v>16</v>
      </c>
      <c r="C183" s="1852" t="s">
        <v>3037</v>
      </c>
      <c r="D183" s="1852" t="s">
        <v>3038</v>
      </c>
      <c r="E183" s="1852" t="s">
        <v>3039</v>
      </c>
      <c r="F183" s="1852" t="s">
        <v>2476</v>
      </c>
      <c r="G183" s="1852" t="s">
        <v>28</v>
      </c>
      <c r="H183" s="1852" t="s">
        <v>28</v>
      </c>
      <c r="I183" s="1852" t="s">
        <v>959</v>
      </c>
    </row>
    <row customHeight="1" ht="11.25">
      <c r="A184" s="1852" t="s">
        <v>2405</v>
      </c>
      <c r="B184" s="1852" t="s">
        <v>16</v>
      </c>
      <c r="C184" s="1852" t="s">
        <v>3040</v>
      </c>
      <c r="D184" s="1852" t="s">
        <v>3041</v>
      </c>
      <c r="E184" s="1852" t="s">
        <v>3042</v>
      </c>
      <c r="F184" s="1852" t="s">
        <v>2542</v>
      </c>
      <c r="G184" s="1852" t="s">
        <v>28</v>
      </c>
      <c r="H184" s="1852" t="s">
        <v>28</v>
      </c>
      <c r="I184" s="1852" t="s">
        <v>959</v>
      </c>
    </row>
    <row customHeight="1" ht="11.25">
      <c r="A185" s="1852" t="s">
        <v>2405</v>
      </c>
      <c r="B185" s="1852" t="s">
        <v>16</v>
      </c>
      <c r="C185" s="1852" t="s">
        <v>3043</v>
      </c>
      <c r="D185" s="1852" t="s">
        <v>3044</v>
      </c>
      <c r="E185" s="1852" t="s">
        <v>3045</v>
      </c>
      <c r="F185" s="1852" t="s">
        <v>3024</v>
      </c>
      <c r="G185" s="1852" t="s">
        <v>28</v>
      </c>
      <c r="H185" s="1852" t="s">
        <v>28</v>
      </c>
      <c r="I185" s="1852" t="s">
        <v>959</v>
      </c>
    </row>
    <row customHeight="1" ht="11.25">
      <c r="A186" s="1852" t="s">
        <v>2405</v>
      </c>
      <c r="B186" s="1852" t="s">
        <v>16</v>
      </c>
      <c r="C186" s="1852" t="s">
        <v>3046</v>
      </c>
      <c r="D186" s="1852" t="s">
        <v>3047</v>
      </c>
      <c r="E186" s="1852" t="s">
        <v>3048</v>
      </c>
      <c r="F186" s="1852" t="s">
        <v>3024</v>
      </c>
      <c r="G186" s="1852" t="s">
        <v>28</v>
      </c>
      <c r="H186" s="1852" t="s">
        <v>28</v>
      </c>
      <c r="I186" s="1852" t="s">
        <v>959</v>
      </c>
    </row>
    <row customHeight="1" ht="11.25">
      <c r="A187" s="1852" t="s">
        <v>2405</v>
      </c>
      <c r="B187" s="1852" t="s">
        <v>16</v>
      </c>
      <c r="C187" s="1852" t="s">
        <v>3049</v>
      </c>
      <c r="D187" s="1852" t="s">
        <v>3050</v>
      </c>
      <c r="E187" s="1852" t="s">
        <v>3051</v>
      </c>
      <c r="F187" s="1852" t="s">
        <v>2476</v>
      </c>
      <c r="G187" s="1852" t="s">
        <v>28</v>
      </c>
      <c r="H187" s="1852" t="s">
        <v>28</v>
      </c>
      <c r="I187" s="1852" t="s">
        <v>959</v>
      </c>
    </row>
    <row customHeight="1" ht="11.25">
      <c r="A188" s="1852" t="s">
        <v>2405</v>
      </c>
      <c r="B188" s="1852" t="s">
        <v>16</v>
      </c>
      <c r="C188" s="1852" t="s">
        <v>3052</v>
      </c>
      <c r="D188" s="1852" t="s">
        <v>3053</v>
      </c>
      <c r="E188" s="1852" t="s">
        <v>3054</v>
      </c>
      <c r="F188" s="1852" t="s">
        <v>2435</v>
      </c>
      <c r="G188" s="1852" t="s">
        <v>28</v>
      </c>
      <c r="H188" s="1852" t="s">
        <v>28</v>
      </c>
      <c r="I188" s="1852" t="s">
        <v>959</v>
      </c>
    </row>
    <row customHeight="1" ht="11.25">
      <c r="A189" s="1852" t="s">
        <v>2405</v>
      </c>
      <c r="B189" s="1852" t="s">
        <v>16</v>
      </c>
      <c r="C189" s="1852" t="s">
        <v>3055</v>
      </c>
      <c r="D189" s="1852" t="s">
        <v>3056</v>
      </c>
      <c r="E189" s="1852" t="s">
        <v>2569</v>
      </c>
      <c r="F189" s="1852" t="s">
        <v>2480</v>
      </c>
      <c r="G189" s="1852" t="s">
        <v>28</v>
      </c>
      <c r="H189" s="1852" t="s">
        <v>28</v>
      </c>
      <c r="I189" s="1852" t="s">
        <v>959</v>
      </c>
    </row>
    <row customHeight="1" ht="11.25">
      <c r="A190" s="1852" t="s">
        <v>2405</v>
      </c>
      <c r="B190" s="1852" t="s">
        <v>16</v>
      </c>
      <c r="C190" s="1852" t="s">
        <v>3057</v>
      </c>
      <c r="D190" s="1852" t="s">
        <v>3058</v>
      </c>
      <c r="E190" s="1852" t="s">
        <v>3059</v>
      </c>
      <c r="F190" s="1852" t="s">
        <v>3060</v>
      </c>
      <c r="G190" s="1852" t="s">
        <v>28</v>
      </c>
      <c r="H190" s="1852" t="s">
        <v>28</v>
      </c>
      <c r="I190" s="1852" t="s">
        <v>959</v>
      </c>
    </row>
    <row customHeight="1" ht="11.25">
      <c r="A191" s="1852" t="s">
        <v>2405</v>
      </c>
      <c r="B191" s="1852" t="s">
        <v>16</v>
      </c>
      <c r="C191" s="1852" t="s">
        <v>3061</v>
      </c>
      <c r="D191" s="1852" t="s">
        <v>3062</v>
      </c>
      <c r="E191" s="1852" t="s">
        <v>3063</v>
      </c>
      <c r="F191" s="1852" t="s">
        <v>3064</v>
      </c>
      <c r="G191" s="1852" t="s">
        <v>28</v>
      </c>
      <c r="H191" s="1852" t="s">
        <v>28</v>
      </c>
      <c r="I191" s="1852" t="s">
        <v>959</v>
      </c>
    </row>
    <row customHeight="1" ht="11.25">
      <c r="A192" s="1852" t="s">
        <v>2405</v>
      </c>
      <c r="B192" s="1852" t="s">
        <v>16</v>
      </c>
      <c r="C192" s="1852" t="s">
        <v>3065</v>
      </c>
      <c r="D192" s="1852" t="s">
        <v>3066</v>
      </c>
      <c r="E192" s="1852" t="s">
        <v>2506</v>
      </c>
      <c r="F192" s="1852" t="s">
        <v>3067</v>
      </c>
      <c r="G192" s="1852" t="s">
        <v>28</v>
      </c>
      <c r="H192" s="1852" t="s">
        <v>28</v>
      </c>
      <c r="I192" s="1852" t="s">
        <v>959</v>
      </c>
    </row>
    <row customHeight="1" ht="11.25">
      <c r="A193" s="1852" t="s">
        <v>2405</v>
      </c>
      <c r="B193" s="1852" t="s">
        <v>16</v>
      </c>
      <c r="C193" s="1852" t="s">
        <v>3068</v>
      </c>
      <c r="D193" s="1852" t="s">
        <v>3069</v>
      </c>
      <c r="E193" s="1852" t="s">
        <v>3070</v>
      </c>
      <c r="F193" s="1852" t="s">
        <v>3071</v>
      </c>
      <c r="G193" s="1852" t="s">
        <v>28</v>
      </c>
      <c r="H193" s="1852" t="s">
        <v>28</v>
      </c>
      <c r="I193" s="1852" t="s">
        <v>959</v>
      </c>
    </row>
    <row customHeight="1" ht="11.25">
      <c r="A194" s="1852" t="s">
        <v>2405</v>
      </c>
      <c r="B194" s="1852" t="s">
        <v>16</v>
      </c>
      <c r="C194" s="1852" t="s">
        <v>3072</v>
      </c>
      <c r="D194" s="1852" t="s">
        <v>3073</v>
      </c>
      <c r="E194" s="1852" t="s">
        <v>3074</v>
      </c>
      <c r="F194" s="1852" t="s">
        <v>3075</v>
      </c>
      <c r="G194" s="1852" t="s">
        <v>28</v>
      </c>
      <c r="H194" s="1852" t="s">
        <v>28</v>
      </c>
      <c r="I194" s="1852" t="s">
        <v>959</v>
      </c>
    </row>
    <row customHeight="1" ht="11.25">
      <c r="A195" s="1852" t="s">
        <v>2405</v>
      </c>
      <c r="B195" s="1852" t="s">
        <v>16</v>
      </c>
      <c r="C195" s="1852" t="s">
        <v>2420</v>
      </c>
      <c r="D195" s="1852" t="s">
        <v>2421</v>
      </c>
      <c r="E195" s="1852" t="s">
        <v>2422</v>
      </c>
      <c r="F195" s="1852" t="s">
        <v>2419</v>
      </c>
      <c r="G195" s="1852" t="s">
        <v>28</v>
      </c>
      <c r="H195" s="1852" t="s">
        <v>2423</v>
      </c>
      <c r="I195" s="1852" t="s">
        <v>1045</v>
      </c>
    </row>
    <row customHeight="1" ht="11.25">
      <c r="A196" s="1852" t="s">
        <v>2405</v>
      </c>
      <c r="B196" s="1852" t="s">
        <v>16</v>
      </c>
      <c r="C196" s="1852" t="s">
        <v>2424</v>
      </c>
      <c r="D196" s="1852" t="s">
        <v>2425</v>
      </c>
      <c r="E196" s="1852" t="s">
        <v>2426</v>
      </c>
      <c r="F196" s="1852" t="s">
        <v>2427</v>
      </c>
      <c r="G196" s="1852" t="s">
        <v>28</v>
      </c>
      <c r="H196" s="1852" t="s">
        <v>28</v>
      </c>
      <c r="I196" s="1852" t="s">
        <v>1045</v>
      </c>
    </row>
    <row customHeight="1" ht="11.25">
      <c r="A197" s="1852" t="s">
        <v>2405</v>
      </c>
      <c r="B197" s="1852" t="s">
        <v>16</v>
      </c>
      <c r="C197" s="1852" t="s">
        <v>2440</v>
      </c>
      <c r="D197" s="1852" t="s">
        <v>2441</v>
      </c>
      <c r="E197" s="1852" t="s">
        <v>2442</v>
      </c>
      <c r="F197" s="1852" t="s">
        <v>2443</v>
      </c>
      <c r="G197" s="1852" t="s">
        <v>28</v>
      </c>
      <c r="H197" s="1852" t="s">
        <v>28</v>
      </c>
      <c r="I197" s="1852" t="s">
        <v>1045</v>
      </c>
    </row>
    <row customHeight="1" ht="11.25">
      <c r="A198" s="1852" t="s">
        <v>2405</v>
      </c>
      <c r="B198" s="1852" t="s">
        <v>16</v>
      </c>
      <c r="C198" s="1852" t="s">
        <v>2444</v>
      </c>
      <c r="D198" s="1852" t="s">
        <v>2445</v>
      </c>
      <c r="E198" s="1852" t="s">
        <v>2446</v>
      </c>
      <c r="F198" s="1852" t="s">
        <v>2447</v>
      </c>
      <c r="G198" s="1852" t="s">
        <v>28</v>
      </c>
      <c r="H198" s="1852" t="s">
        <v>28</v>
      </c>
      <c r="I198" s="1852" t="s">
        <v>1045</v>
      </c>
    </row>
    <row customHeight="1" ht="11.25">
      <c r="A199" s="1852" t="s">
        <v>2405</v>
      </c>
      <c r="B199" s="1852" t="s">
        <v>16</v>
      </c>
      <c r="C199" s="1852" t="s">
        <v>2492</v>
      </c>
      <c r="D199" s="1852" t="s">
        <v>2493</v>
      </c>
      <c r="E199" s="1852" t="s">
        <v>2494</v>
      </c>
      <c r="F199" s="1852" t="s">
        <v>2495</v>
      </c>
      <c r="G199" s="1852" t="s">
        <v>28</v>
      </c>
      <c r="H199" s="1852" t="s">
        <v>28</v>
      </c>
      <c r="I199" s="1852" t="s">
        <v>1045</v>
      </c>
    </row>
    <row customHeight="1" ht="11.25">
      <c r="A200" s="1852" t="s">
        <v>2405</v>
      </c>
      <c r="B200" s="1852" t="s">
        <v>16</v>
      </c>
      <c r="C200" s="1852" t="s">
        <v>2511</v>
      </c>
      <c r="D200" s="1852" t="s">
        <v>2512</v>
      </c>
      <c r="E200" s="1852" t="s">
        <v>2513</v>
      </c>
      <c r="F200" s="1852" t="s">
        <v>2499</v>
      </c>
      <c r="G200" s="1852" t="s">
        <v>28</v>
      </c>
      <c r="H200" s="1852" t="s">
        <v>28</v>
      </c>
      <c r="I200" s="1852" t="s">
        <v>1045</v>
      </c>
    </row>
    <row customHeight="1" ht="11.25">
      <c r="A201" s="1852" t="s">
        <v>2405</v>
      </c>
      <c r="B201" s="1852" t="s">
        <v>16</v>
      </c>
      <c r="C201" s="1852" t="s">
        <v>2517</v>
      </c>
      <c r="D201" s="1852" t="s">
        <v>2518</v>
      </c>
      <c r="E201" s="1852" t="s">
        <v>2519</v>
      </c>
      <c r="F201" s="1852" t="s">
        <v>2435</v>
      </c>
      <c r="G201" s="1852" t="s">
        <v>28</v>
      </c>
      <c r="H201" s="1852" t="s">
        <v>28</v>
      </c>
      <c r="I201" s="1852" t="s">
        <v>1045</v>
      </c>
    </row>
    <row customHeight="1" ht="11.25">
      <c r="A202" s="1852" t="s">
        <v>2405</v>
      </c>
      <c r="B202" s="1852" t="s">
        <v>16</v>
      </c>
      <c r="C202" s="1852" t="s">
        <v>2539</v>
      </c>
      <c r="D202" s="1852" t="s">
        <v>2540</v>
      </c>
      <c r="E202" s="1852" t="s">
        <v>2541</v>
      </c>
      <c r="F202" s="1852" t="s">
        <v>2542</v>
      </c>
      <c r="G202" s="1852" t="s">
        <v>2543</v>
      </c>
      <c r="H202" s="1852" t="s">
        <v>28</v>
      </c>
      <c r="I202" s="1852" t="s">
        <v>1045</v>
      </c>
    </row>
    <row customHeight="1" ht="11.25">
      <c r="A203" s="1852" t="s">
        <v>2405</v>
      </c>
      <c r="B203" s="1852" t="s">
        <v>16</v>
      </c>
      <c r="C203" s="1852" t="s">
        <v>2544</v>
      </c>
      <c r="D203" s="1852" t="s">
        <v>2545</v>
      </c>
      <c r="E203" s="1852" t="s">
        <v>2546</v>
      </c>
      <c r="F203" s="1852" t="s">
        <v>2476</v>
      </c>
      <c r="G203" s="1852" t="s">
        <v>28</v>
      </c>
      <c r="H203" s="1852" t="s">
        <v>28</v>
      </c>
      <c r="I203" s="1852" t="s">
        <v>1045</v>
      </c>
    </row>
    <row customHeight="1" ht="11.25">
      <c r="A204" s="1852" t="s">
        <v>2405</v>
      </c>
      <c r="B204" s="1852" t="s">
        <v>16</v>
      </c>
      <c r="C204" s="1852" t="s">
        <v>2557</v>
      </c>
      <c r="D204" s="1852" t="s">
        <v>2558</v>
      </c>
      <c r="E204" s="1852" t="s">
        <v>2559</v>
      </c>
      <c r="F204" s="1852" t="s">
        <v>727</v>
      </c>
      <c r="G204" s="1852" t="s">
        <v>28</v>
      </c>
      <c r="H204" s="1852" t="s">
        <v>28</v>
      </c>
      <c r="I204" s="1852" t="s">
        <v>1045</v>
      </c>
    </row>
    <row customHeight="1" ht="11.25">
      <c r="A205" s="1852" t="s">
        <v>2405</v>
      </c>
      <c r="B205" s="1852" t="s">
        <v>16</v>
      </c>
      <c r="C205" s="1852" t="s">
        <v>2564</v>
      </c>
      <c r="D205" s="1852" t="s">
        <v>2565</v>
      </c>
      <c r="E205" s="1852" t="s">
        <v>2566</v>
      </c>
      <c r="F205" s="1852" t="s">
        <v>727</v>
      </c>
      <c r="G205" s="1852" t="s">
        <v>28</v>
      </c>
      <c r="H205" s="1852" t="s">
        <v>28</v>
      </c>
      <c r="I205" s="1852" t="s">
        <v>1045</v>
      </c>
    </row>
    <row customHeight="1" ht="11.25">
      <c r="A206" s="1852" t="s">
        <v>2405</v>
      </c>
      <c r="B206" s="1852" t="s">
        <v>16</v>
      </c>
      <c r="C206" s="1852" t="s">
        <v>2567</v>
      </c>
      <c r="D206" s="1852" t="s">
        <v>2568</v>
      </c>
      <c r="E206" s="1852" t="s">
        <v>2569</v>
      </c>
      <c r="F206" s="1852" t="s">
        <v>2570</v>
      </c>
      <c r="G206" s="1852" t="s">
        <v>2571</v>
      </c>
      <c r="H206" s="1852" t="s">
        <v>28</v>
      </c>
      <c r="I206" s="1852" t="s">
        <v>1045</v>
      </c>
    </row>
    <row customHeight="1" ht="11.25">
      <c r="A207" s="1852" t="s">
        <v>2405</v>
      </c>
      <c r="B207" s="1852" t="s">
        <v>16</v>
      </c>
      <c r="C207" s="1852" t="s">
        <v>28</v>
      </c>
      <c r="D207" s="1852" t="s">
        <v>2572</v>
      </c>
      <c r="E207" s="1852" t="s">
        <v>2573</v>
      </c>
      <c r="F207" s="1852" t="s">
        <v>2419</v>
      </c>
      <c r="G207" s="1852" t="s">
        <v>28</v>
      </c>
      <c r="H207" s="1852" t="s">
        <v>28</v>
      </c>
      <c r="I207" s="1852" t="s">
        <v>1045</v>
      </c>
    </row>
    <row customHeight="1" ht="11.25">
      <c r="A208" s="1852" t="s">
        <v>2405</v>
      </c>
      <c r="B208" s="1852" t="s">
        <v>16</v>
      </c>
      <c r="C208" s="1852" t="s">
        <v>2578</v>
      </c>
      <c r="D208" s="1852" t="s">
        <v>2579</v>
      </c>
      <c r="E208" s="1852" t="s">
        <v>2529</v>
      </c>
      <c r="F208" s="1852" t="s">
        <v>2580</v>
      </c>
      <c r="G208" s="1852" t="s">
        <v>28</v>
      </c>
      <c r="H208" s="1852" t="s">
        <v>28</v>
      </c>
      <c r="I208" s="1852" t="s">
        <v>1045</v>
      </c>
    </row>
    <row customHeight="1" ht="11.25">
      <c r="A209" s="1852" t="s">
        <v>2405</v>
      </c>
      <c r="B209" s="1852" t="s">
        <v>16</v>
      </c>
      <c r="C209" s="1852" t="s">
        <v>2590</v>
      </c>
      <c r="D209" s="1852" t="s">
        <v>2591</v>
      </c>
      <c r="E209" s="1852" t="s">
        <v>2592</v>
      </c>
      <c r="F209" s="1852" t="s">
        <v>2443</v>
      </c>
      <c r="G209" s="1852" t="s">
        <v>2593</v>
      </c>
      <c r="H209" s="1852" t="s">
        <v>28</v>
      </c>
      <c r="I209" s="1852" t="s">
        <v>1045</v>
      </c>
    </row>
    <row customHeight="1" ht="11.25">
      <c r="A210" s="1852" t="s">
        <v>2405</v>
      </c>
      <c r="B210" s="1852" t="s">
        <v>16</v>
      </c>
      <c r="C210" s="1852" t="s">
        <v>2608</v>
      </c>
      <c r="D210" s="1852" t="s">
        <v>2609</v>
      </c>
      <c r="E210" s="1852" t="s">
        <v>2610</v>
      </c>
      <c r="F210" s="1852" t="s">
        <v>2589</v>
      </c>
      <c r="G210" s="1852" t="s">
        <v>28</v>
      </c>
      <c r="H210" s="1852" t="s">
        <v>28</v>
      </c>
      <c r="I210" s="1852" t="s">
        <v>1045</v>
      </c>
    </row>
    <row customHeight="1" ht="11.25">
      <c r="A211" s="1852" t="s">
        <v>2405</v>
      </c>
      <c r="B211" s="1852" t="s">
        <v>16</v>
      </c>
      <c r="C211" s="1852" t="s">
        <v>2619</v>
      </c>
      <c r="D211" s="1852" t="s">
        <v>2620</v>
      </c>
      <c r="E211" s="1852" t="s">
        <v>2621</v>
      </c>
      <c r="F211" s="1852" t="s">
        <v>2419</v>
      </c>
      <c r="G211" s="1852" t="s">
        <v>28</v>
      </c>
      <c r="H211" s="1852" t="s">
        <v>28</v>
      </c>
      <c r="I211" s="1852" t="s">
        <v>1045</v>
      </c>
    </row>
    <row customHeight="1" ht="11.25">
      <c r="A212" s="1852" t="s">
        <v>2405</v>
      </c>
      <c r="B212" s="1852" t="s">
        <v>16</v>
      </c>
      <c r="C212" s="1852" t="s">
        <v>2622</v>
      </c>
      <c r="D212" s="1852" t="s">
        <v>2623</v>
      </c>
      <c r="E212" s="1852" t="s">
        <v>2624</v>
      </c>
      <c r="F212" s="1852" t="s">
        <v>2625</v>
      </c>
      <c r="G212" s="1852" t="s">
        <v>2626</v>
      </c>
      <c r="H212" s="1852" t="s">
        <v>28</v>
      </c>
      <c r="I212" s="1852" t="s">
        <v>1045</v>
      </c>
    </row>
    <row customHeight="1" ht="11.25">
      <c r="A213" s="1852" t="s">
        <v>2405</v>
      </c>
      <c r="B213" s="1852" t="s">
        <v>16</v>
      </c>
      <c r="C213" s="1852" t="s">
        <v>2627</v>
      </c>
      <c r="D213" s="1852" t="s">
        <v>2628</v>
      </c>
      <c r="E213" s="1852" t="s">
        <v>2629</v>
      </c>
      <c r="F213" s="1852" t="s">
        <v>2589</v>
      </c>
      <c r="G213" s="1852" t="s">
        <v>28</v>
      </c>
      <c r="H213" s="1852" t="s">
        <v>28</v>
      </c>
      <c r="I213" s="1852" t="s">
        <v>1045</v>
      </c>
    </row>
    <row customHeight="1" ht="11.25">
      <c r="A214" s="1852" t="s">
        <v>2405</v>
      </c>
      <c r="B214" s="1852" t="s">
        <v>16</v>
      </c>
      <c r="C214" s="1852" t="s">
        <v>2642</v>
      </c>
      <c r="D214" s="1852" t="s">
        <v>2643</v>
      </c>
      <c r="E214" s="1852" t="s">
        <v>2644</v>
      </c>
      <c r="F214" s="1852" t="s">
        <v>2466</v>
      </c>
      <c r="G214" s="1852" t="s">
        <v>2645</v>
      </c>
      <c r="H214" s="1852" t="s">
        <v>28</v>
      </c>
      <c r="I214" s="1852" t="s">
        <v>1045</v>
      </c>
    </row>
    <row customHeight="1" ht="11.25">
      <c r="A215" s="1852" t="s">
        <v>2405</v>
      </c>
      <c r="B215" s="1852" t="s">
        <v>16</v>
      </c>
      <c r="C215" s="1852" t="s">
        <v>2646</v>
      </c>
      <c r="D215" s="1852" t="s">
        <v>2647</v>
      </c>
      <c r="E215" s="1852" t="s">
        <v>2648</v>
      </c>
      <c r="F215" s="1852" t="s">
        <v>2466</v>
      </c>
      <c r="G215" s="1852" t="s">
        <v>28</v>
      </c>
      <c r="H215" s="1852" t="s">
        <v>28</v>
      </c>
      <c r="I215" s="1852" t="s">
        <v>1045</v>
      </c>
    </row>
    <row customHeight="1" ht="11.25">
      <c r="A216" s="1852" t="s">
        <v>2405</v>
      </c>
      <c r="B216" s="1852" t="s">
        <v>16</v>
      </c>
      <c r="C216" s="1852" t="s">
        <v>2659</v>
      </c>
      <c r="D216" s="1852" t="s">
        <v>2660</v>
      </c>
      <c r="E216" s="1852" t="s">
        <v>2661</v>
      </c>
      <c r="F216" s="1852" t="s">
        <v>2662</v>
      </c>
      <c r="G216" s="1852" t="s">
        <v>28</v>
      </c>
      <c r="H216" s="1852" t="s">
        <v>28</v>
      </c>
      <c r="I216" s="1852" t="s">
        <v>1045</v>
      </c>
    </row>
    <row customHeight="1" ht="11.25">
      <c r="A217" s="1852" t="s">
        <v>2405</v>
      </c>
      <c r="B217" s="1852" t="s">
        <v>16</v>
      </c>
      <c r="C217" s="1852" t="s">
        <v>2663</v>
      </c>
      <c r="D217" s="1852" t="s">
        <v>2664</v>
      </c>
      <c r="E217" s="1852" t="s">
        <v>2665</v>
      </c>
      <c r="F217" s="1852" t="s">
        <v>2662</v>
      </c>
      <c r="G217" s="1852" t="s">
        <v>28</v>
      </c>
      <c r="H217" s="1852" t="s">
        <v>28</v>
      </c>
      <c r="I217" s="1852" t="s">
        <v>1045</v>
      </c>
    </row>
    <row customHeight="1" ht="11.25">
      <c r="A218" s="1852" t="s">
        <v>2405</v>
      </c>
      <c r="B218" s="1852" t="s">
        <v>16</v>
      </c>
      <c r="C218" s="1852" t="s">
        <v>2672</v>
      </c>
      <c r="D218" s="1852" t="s">
        <v>2673</v>
      </c>
      <c r="E218" s="1852" t="s">
        <v>2674</v>
      </c>
      <c r="F218" s="1852" t="s">
        <v>2589</v>
      </c>
      <c r="G218" s="1852" t="s">
        <v>28</v>
      </c>
      <c r="H218" s="1852" t="s">
        <v>28</v>
      </c>
      <c r="I218" s="1852" t="s">
        <v>1045</v>
      </c>
    </row>
    <row customHeight="1" ht="11.25">
      <c r="A219" s="1852" t="s">
        <v>2405</v>
      </c>
      <c r="B219" s="1852" t="s">
        <v>16</v>
      </c>
      <c r="C219" s="1852" t="s">
        <v>2703</v>
      </c>
      <c r="D219" s="1852" t="s">
        <v>2704</v>
      </c>
      <c r="E219" s="1852" t="s">
        <v>2705</v>
      </c>
      <c r="F219" s="1852" t="s">
        <v>2538</v>
      </c>
      <c r="G219" s="1852" t="s">
        <v>28</v>
      </c>
      <c r="H219" s="1852" t="s">
        <v>2706</v>
      </c>
      <c r="I219" s="1852" t="s">
        <v>1045</v>
      </c>
    </row>
    <row customHeight="1" ht="11.25">
      <c r="A220" s="1852" t="s">
        <v>2405</v>
      </c>
      <c r="B220" s="1852" t="s">
        <v>16</v>
      </c>
      <c r="C220" s="1852" t="s">
        <v>2711</v>
      </c>
      <c r="D220" s="1852" t="s">
        <v>2712</v>
      </c>
      <c r="E220" s="1852" t="s">
        <v>2713</v>
      </c>
      <c r="F220" s="1852" t="s">
        <v>2662</v>
      </c>
      <c r="G220" s="1852" t="s">
        <v>28</v>
      </c>
      <c r="H220" s="1852" t="s">
        <v>28</v>
      </c>
      <c r="I220" s="1852" t="s">
        <v>1045</v>
      </c>
    </row>
    <row customHeight="1" ht="11.25">
      <c r="A221" s="1852" t="s">
        <v>2405</v>
      </c>
      <c r="B221" s="1852" t="s">
        <v>16</v>
      </c>
      <c r="C221" s="1852" t="s">
        <v>3076</v>
      </c>
      <c r="D221" s="1852" t="s">
        <v>3077</v>
      </c>
      <c r="E221" s="1852" t="s">
        <v>3078</v>
      </c>
      <c r="F221" s="1852" t="s">
        <v>2589</v>
      </c>
      <c r="G221" s="1852" t="s">
        <v>28</v>
      </c>
      <c r="H221" s="1852" t="s">
        <v>28</v>
      </c>
      <c r="I221" s="1852" t="s">
        <v>1045</v>
      </c>
    </row>
    <row customHeight="1" ht="11.25">
      <c r="A222" s="1852" t="s">
        <v>2405</v>
      </c>
      <c r="B222" s="1852" t="s">
        <v>16</v>
      </c>
      <c r="C222" s="1852" t="s">
        <v>2725</v>
      </c>
      <c r="D222" s="1852" t="s">
        <v>2726</v>
      </c>
      <c r="E222" s="1852" t="s">
        <v>2727</v>
      </c>
      <c r="F222" s="1852" t="s">
        <v>2466</v>
      </c>
      <c r="G222" s="1852" t="s">
        <v>2728</v>
      </c>
      <c r="H222" s="1852" t="s">
        <v>28</v>
      </c>
      <c r="I222" s="1852" t="s">
        <v>1045</v>
      </c>
    </row>
    <row customHeight="1" ht="11.25">
      <c r="A223" s="1852" t="s">
        <v>2405</v>
      </c>
      <c r="B223" s="1852" t="s">
        <v>16</v>
      </c>
      <c r="C223" s="1852" t="s">
        <v>2756</v>
      </c>
      <c r="D223" s="1852" t="s">
        <v>2757</v>
      </c>
      <c r="E223" s="1852" t="s">
        <v>2758</v>
      </c>
      <c r="F223" s="1852" t="s">
        <v>2526</v>
      </c>
      <c r="G223" s="1852" t="s">
        <v>28</v>
      </c>
      <c r="H223" s="1852" t="s">
        <v>28</v>
      </c>
      <c r="I223" s="1852" t="s">
        <v>1045</v>
      </c>
    </row>
    <row customHeight="1" ht="11.25">
      <c r="A224" s="1852" t="s">
        <v>2405</v>
      </c>
      <c r="B224" s="1852" t="s">
        <v>16</v>
      </c>
      <c r="C224" s="1852" t="s">
        <v>2770</v>
      </c>
      <c r="D224" s="1852" t="s">
        <v>2771</v>
      </c>
      <c r="E224" s="1852" t="s">
        <v>2772</v>
      </c>
      <c r="F224" s="1852" t="s">
        <v>2480</v>
      </c>
      <c r="G224" s="1852" t="s">
        <v>28</v>
      </c>
      <c r="H224" s="1852" t="s">
        <v>28</v>
      </c>
      <c r="I224" s="1852" t="s">
        <v>1045</v>
      </c>
    </row>
    <row customHeight="1" ht="11.25">
      <c r="A225" s="1852" t="s">
        <v>2405</v>
      </c>
      <c r="B225" s="1852" t="s">
        <v>16</v>
      </c>
      <c r="C225" s="1852" t="s">
        <v>2783</v>
      </c>
      <c r="D225" s="1852" t="s">
        <v>2784</v>
      </c>
      <c r="E225" s="1852" t="s">
        <v>2785</v>
      </c>
      <c r="F225" s="1852" t="s">
        <v>2542</v>
      </c>
      <c r="G225" s="1852" t="s">
        <v>28</v>
      </c>
      <c r="H225" s="1852" t="s">
        <v>28</v>
      </c>
      <c r="I225" s="1852" t="s">
        <v>1045</v>
      </c>
    </row>
    <row customHeight="1" ht="11.25">
      <c r="A226" s="1852" t="s">
        <v>2405</v>
      </c>
      <c r="B226" s="1852" t="s">
        <v>16</v>
      </c>
      <c r="C226" s="1852" t="s">
        <v>2790</v>
      </c>
      <c r="D226" s="1852" t="s">
        <v>2791</v>
      </c>
      <c r="E226" s="1852" t="s">
        <v>2792</v>
      </c>
      <c r="F226" s="1852" t="s">
        <v>2662</v>
      </c>
      <c r="G226" s="1852" t="s">
        <v>2793</v>
      </c>
      <c r="H226" s="1852" t="s">
        <v>28</v>
      </c>
      <c r="I226" s="1852" t="s">
        <v>1045</v>
      </c>
    </row>
    <row customHeight="1" ht="11.25">
      <c r="A227" s="1852" t="s">
        <v>2405</v>
      </c>
      <c r="B227" s="1852" t="s">
        <v>16</v>
      </c>
      <c r="C227" s="1852" t="s">
        <v>2798</v>
      </c>
      <c r="D227" s="1852" t="s">
        <v>2799</v>
      </c>
      <c r="E227" s="1852" t="s">
        <v>2800</v>
      </c>
      <c r="F227" s="1852" t="s">
        <v>2739</v>
      </c>
      <c r="G227" s="1852" t="s">
        <v>2801</v>
      </c>
      <c r="H227" s="1852" t="s">
        <v>28</v>
      </c>
      <c r="I227" s="1852" t="s">
        <v>1045</v>
      </c>
    </row>
    <row customHeight="1" ht="11.25">
      <c r="A228" s="1852" t="s">
        <v>2405</v>
      </c>
      <c r="B228" s="1852" t="s">
        <v>16</v>
      </c>
      <c r="C228" s="1852" t="s">
        <v>2805</v>
      </c>
      <c r="D228" s="1852" t="s">
        <v>2806</v>
      </c>
      <c r="E228" s="1852" t="s">
        <v>2807</v>
      </c>
      <c r="F228" s="1852" t="s">
        <v>2526</v>
      </c>
      <c r="G228" s="1852" t="s">
        <v>28</v>
      </c>
      <c r="H228" s="1852" t="s">
        <v>28</v>
      </c>
      <c r="I228" s="1852" t="s">
        <v>1045</v>
      </c>
    </row>
    <row customHeight="1" ht="11.25">
      <c r="A229" s="1852" t="s">
        <v>2405</v>
      </c>
      <c r="B229" s="1852" t="s">
        <v>16</v>
      </c>
      <c r="C229" s="1852" t="s">
        <v>2824</v>
      </c>
      <c r="D229" s="1852" t="s">
        <v>2825</v>
      </c>
      <c r="E229" s="1852" t="s">
        <v>2826</v>
      </c>
      <c r="F229" s="1852" t="s">
        <v>55</v>
      </c>
      <c r="G229" s="1852" t="s">
        <v>2827</v>
      </c>
      <c r="H229" s="1852" t="s">
        <v>28</v>
      </c>
      <c r="I229" s="1852" t="s">
        <v>1045</v>
      </c>
    </row>
    <row customHeight="1" ht="11.25">
      <c r="A230" s="1852" t="s">
        <v>2405</v>
      </c>
      <c r="B230" s="1852" t="s">
        <v>16</v>
      </c>
      <c r="C230" s="1852" t="s">
        <v>2828</v>
      </c>
      <c r="D230" s="1852" t="s">
        <v>2829</v>
      </c>
      <c r="E230" s="1852" t="s">
        <v>2830</v>
      </c>
      <c r="F230" s="1852" t="s">
        <v>2636</v>
      </c>
      <c r="G230" s="1852" t="s">
        <v>2831</v>
      </c>
      <c r="H230" s="1852" t="s">
        <v>28</v>
      </c>
      <c r="I230" s="1852" t="s">
        <v>1045</v>
      </c>
    </row>
    <row customHeight="1" ht="11.25">
      <c r="A231" s="1852" t="s">
        <v>2405</v>
      </c>
      <c r="B231" s="1852" t="s">
        <v>16</v>
      </c>
      <c r="C231" s="1852" t="s">
        <v>2832</v>
      </c>
      <c r="D231" s="1852" t="s">
        <v>2833</v>
      </c>
      <c r="E231" s="1852" t="s">
        <v>2834</v>
      </c>
      <c r="F231" s="1852" t="s">
        <v>2625</v>
      </c>
      <c r="G231" s="1852" t="s">
        <v>2835</v>
      </c>
      <c r="H231" s="1852" t="s">
        <v>28</v>
      </c>
      <c r="I231" s="1852" t="s">
        <v>1045</v>
      </c>
    </row>
    <row customHeight="1" ht="11.25">
      <c r="A232" s="1852" t="s">
        <v>2405</v>
      </c>
      <c r="B232" s="1852" t="s">
        <v>16</v>
      </c>
      <c r="C232" s="1852" t="s">
        <v>13</v>
      </c>
      <c r="D232" s="1852" t="s">
        <v>50</v>
      </c>
      <c r="E232" s="1852" t="s">
        <v>53</v>
      </c>
      <c r="F232" s="1852" t="s">
        <v>55</v>
      </c>
      <c r="G232" s="1852" t="s">
        <v>28</v>
      </c>
      <c r="H232" s="1852" t="s">
        <v>28</v>
      </c>
      <c r="I232" s="1852" t="s">
        <v>1045</v>
      </c>
    </row>
    <row customHeight="1" ht="11.25">
      <c r="A233" s="1852" t="s">
        <v>2405</v>
      </c>
      <c r="B233" s="1852" t="s">
        <v>16</v>
      </c>
      <c r="C233" s="1852" t="s">
        <v>2836</v>
      </c>
      <c r="D233" s="1852" t="s">
        <v>2837</v>
      </c>
      <c r="E233" s="1852" t="s">
        <v>2838</v>
      </c>
      <c r="F233" s="1852" t="s">
        <v>55</v>
      </c>
      <c r="G233" s="1852" t="s">
        <v>2839</v>
      </c>
      <c r="H233" s="1852" t="s">
        <v>28</v>
      </c>
      <c r="I233" s="1852" t="s">
        <v>1045</v>
      </c>
    </row>
    <row customHeight="1" ht="11.25">
      <c r="A234" s="1852" t="s">
        <v>2405</v>
      </c>
      <c r="B234" s="1852" t="s">
        <v>16</v>
      </c>
      <c r="C234" s="1852" t="s">
        <v>2843</v>
      </c>
      <c r="D234" s="1852" t="s">
        <v>2844</v>
      </c>
      <c r="E234" s="1852" t="s">
        <v>2845</v>
      </c>
      <c r="F234" s="1852" t="s">
        <v>2584</v>
      </c>
      <c r="G234" s="1852" t="s">
        <v>2846</v>
      </c>
      <c r="H234" s="1852" t="s">
        <v>28</v>
      </c>
      <c r="I234" s="1852" t="s">
        <v>1045</v>
      </c>
    </row>
    <row customHeight="1" ht="11.25">
      <c r="A235" s="1852" t="s">
        <v>2405</v>
      </c>
      <c r="B235" s="1852" t="s">
        <v>16</v>
      </c>
      <c r="C235" s="1852" t="s">
        <v>2855</v>
      </c>
      <c r="D235" s="1852" t="s">
        <v>2856</v>
      </c>
      <c r="E235" s="1852" t="s">
        <v>2857</v>
      </c>
      <c r="F235" s="1852" t="s">
        <v>2526</v>
      </c>
      <c r="G235" s="1852" t="s">
        <v>2858</v>
      </c>
      <c r="H235" s="1852" t="s">
        <v>28</v>
      </c>
      <c r="I235" s="1852" t="s">
        <v>1045</v>
      </c>
    </row>
    <row customHeight="1" ht="11.25">
      <c r="A236" s="1852" t="s">
        <v>2405</v>
      </c>
      <c r="B236" s="1852" t="s">
        <v>16</v>
      </c>
      <c r="C236" s="1852" t="s">
        <v>2873</v>
      </c>
      <c r="D236" s="1852" t="s">
        <v>2874</v>
      </c>
      <c r="E236" s="1852" t="s">
        <v>2875</v>
      </c>
      <c r="F236" s="1852" t="s">
        <v>2589</v>
      </c>
      <c r="G236" s="1852" t="s">
        <v>28</v>
      </c>
      <c r="H236" s="1852" t="s">
        <v>28</v>
      </c>
      <c r="I236" s="1852" t="s">
        <v>1045</v>
      </c>
    </row>
    <row customHeight="1" ht="11.25">
      <c r="A237" s="1852" t="s">
        <v>2405</v>
      </c>
      <c r="B237" s="1852" t="s">
        <v>16</v>
      </c>
      <c r="C237" s="1852" t="s">
        <v>2887</v>
      </c>
      <c r="D237" s="1852" t="s">
        <v>2888</v>
      </c>
      <c r="E237" s="1852" t="s">
        <v>2889</v>
      </c>
      <c r="F237" s="1852" t="s">
        <v>2589</v>
      </c>
      <c r="G237" s="1852" t="s">
        <v>28</v>
      </c>
      <c r="H237" s="1852" t="s">
        <v>28</v>
      </c>
      <c r="I237" s="1852" t="s">
        <v>1045</v>
      </c>
    </row>
    <row customHeight="1" ht="11.25">
      <c r="A238" s="1852" t="s">
        <v>2405</v>
      </c>
      <c r="B238" s="1852" t="s">
        <v>16</v>
      </c>
      <c r="C238" s="1852" t="s">
        <v>2924</v>
      </c>
      <c r="D238" s="1852" t="s">
        <v>2925</v>
      </c>
      <c r="E238" s="1852" t="s">
        <v>2926</v>
      </c>
      <c r="F238" s="1852" t="s">
        <v>2526</v>
      </c>
      <c r="G238" s="1852" t="s">
        <v>28</v>
      </c>
      <c r="H238" s="1852" t="s">
        <v>28</v>
      </c>
      <c r="I238" s="1852" t="s">
        <v>1045</v>
      </c>
    </row>
    <row customHeight="1" ht="11.25">
      <c r="A239" s="1852" t="s">
        <v>2405</v>
      </c>
      <c r="B239" s="1852" t="s">
        <v>16</v>
      </c>
      <c r="C239" s="1852" t="s">
        <v>2930</v>
      </c>
      <c r="D239" s="1852" t="s">
        <v>2931</v>
      </c>
      <c r="E239" s="1852" t="s">
        <v>2932</v>
      </c>
      <c r="F239" s="1852" t="s">
        <v>2443</v>
      </c>
      <c r="G239" s="1852" t="s">
        <v>28</v>
      </c>
      <c r="H239" s="1852" t="s">
        <v>28</v>
      </c>
      <c r="I239" s="1852" t="s">
        <v>1045</v>
      </c>
    </row>
    <row customHeight="1" ht="11.25">
      <c r="A240" s="1852" t="s">
        <v>2405</v>
      </c>
      <c r="B240" s="1852" t="s">
        <v>16</v>
      </c>
      <c r="C240" s="1852" t="s">
        <v>2942</v>
      </c>
      <c r="D240" s="1852" t="s">
        <v>2943</v>
      </c>
      <c r="E240" s="1852" t="s">
        <v>2944</v>
      </c>
      <c r="F240" s="1852" t="s">
        <v>2443</v>
      </c>
      <c r="G240" s="1852" t="s">
        <v>2604</v>
      </c>
      <c r="H240" s="1852" t="s">
        <v>28</v>
      </c>
      <c r="I240" s="1852" t="s">
        <v>1045</v>
      </c>
    </row>
    <row customHeight="1" ht="11.25">
      <c r="A241" s="1852" t="s">
        <v>2405</v>
      </c>
      <c r="B241" s="1852" t="s">
        <v>16</v>
      </c>
      <c r="C241" s="1852" t="s">
        <v>2957</v>
      </c>
      <c r="D241" s="1852" t="s">
        <v>2958</v>
      </c>
      <c r="E241" s="1852" t="s">
        <v>2959</v>
      </c>
      <c r="F241" s="1852" t="s">
        <v>2435</v>
      </c>
      <c r="G241" s="1852" t="s">
        <v>28</v>
      </c>
      <c r="H241" s="1852" t="s">
        <v>28</v>
      </c>
      <c r="I241" s="1852" t="s">
        <v>1045</v>
      </c>
    </row>
    <row customHeight="1" ht="11.25">
      <c r="A242" s="1852" t="s">
        <v>2405</v>
      </c>
      <c r="B242" s="1852" t="s">
        <v>16</v>
      </c>
      <c r="C242" s="1852" t="s">
        <v>2975</v>
      </c>
      <c r="D242" s="1852" t="s">
        <v>2976</v>
      </c>
      <c r="E242" s="1852" t="s">
        <v>2977</v>
      </c>
      <c r="F242" s="1852" t="s">
        <v>2419</v>
      </c>
      <c r="G242" s="1852" t="s">
        <v>2793</v>
      </c>
      <c r="H242" s="1852" t="s">
        <v>28</v>
      </c>
      <c r="I242" s="1852" t="s">
        <v>1045</v>
      </c>
    </row>
    <row customHeight="1" ht="11.25">
      <c r="A243" s="1852" t="s">
        <v>2405</v>
      </c>
      <c r="B243" s="1852" t="s">
        <v>16</v>
      </c>
      <c r="C243" s="1852" t="s">
        <v>2981</v>
      </c>
      <c r="D243" s="1852" t="s">
        <v>2982</v>
      </c>
      <c r="E243" s="1852" t="s">
        <v>2983</v>
      </c>
      <c r="F243" s="1852" t="s">
        <v>2589</v>
      </c>
      <c r="G243" s="1852" t="s">
        <v>28</v>
      </c>
      <c r="H243" s="1852" t="s">
        <v>28</v>
      </c>
      <c r="I243" s="1852" t="s">
        <v>1045</v>
      </c>
    </row>
    <row customHeight="1" ht="11.25">
      <c r="A244" s="1852" t="s">
        <v>2405</v>
      </c>
      <c r="B244" s="1852" t="s">
        <v>16</v>
      </c>
      <c r="C244" s="1852" t="s">
        <v>2987</v>
      </c>
      <c r="D244" s="1852" t="s">
        <v>2988</v>
      </c>
      <c r="E244" s="1852" t="s">
        <v>2989</v>
      </c>
      <c r="F244" s="1852" t="s">
        <v>55</v>
      </c>
      <c r="G244" s="1852" t="s">
        <v>2990</v>
      </c>
      <c r="H244" s="1852" t="s">
        <v>28</v>
      </c>
      <c r="I244" s="1852" t="s">
        <v>1045</v>
      </c>
    </row>
    <row customHeight="1" ht="11.25">
      <c r="A245" s="1852" t="s">
        <v>2405</v>
      </c>
      <c r="B245" s="1852" t="s">
        <v>16</v>
      </c>
      <c r="C245" s="1852" t="s">
        <v>2991</v>
      </c>
      <c r="D245" s="1852" t="s">
        <v>2992</v>
      </c>
      <c r="E245" s="1852" t="s">
        <v>2993</v>
      </c>
      <c r="F245" s="1852" t="s">
        <v>2443</v>
      </c>
      <c r="G245" s="1852" t="s">
        <v>28</v>
      </c>
      <c r="H245" s="1852" t="s">
        <v>28</v>
      </c>
      <c r="I245" s="1852" t="s">
        <v>1045</v>
      </c>
    </row>
    <row customHeight="1" ht="11.25">
      <c r="A246" s="1852" t="s">
        <v>2405</v>
      </c>
      <c r="B246" s="1852" t="s">
        <v>16</v>
      </c>
      <c r="C246" s="1852" t="s">
        <v>2994</v>
      </c>
      <c r="D246" s="1852" t="s">
        <v>2995</v>
      </c>
      <c r="E246" s="1852" t="s">
        <v>2996</v>
      </c>
      <c r="F246" s="1852" t="s">
        <v>2538</v>
      </c>
      <c r="G246" s="1852" t="s">
        <v>2997</v>
      </c>
      <c r="H246" s="1852" t="s">
        <v>28</v>
      </c>
      <c r="I246" s="1852" t="s">
        <v>1045</v>
      </c>
    </row>
    <row customHeight="1" ht="11.25">
      <c r="A247" s="1852" t="s">
        <v>2405</v>
      </c>
      <c r="B247" s="1852" t="s">
        <v>16</v>
      </c>
      <c r="C247" s="1852" t="s">
        <v>3012</v>
      </c>
      <c r="D247" s="1852" t="s">
        <v>3013</v>
      </c>
      <c r="E247" s="1852" t="s">
        <v>3014</v>
      </c>
      <c r="F247" s="1852" t="s">
        <v>2739</v>
      </c>
      <c r="G247" s="1852" t="s">
        <v>28</v>
      </c>
      <c r="H247" s="1852" t="s">
        <v>28</v>
      </c>
      <c r="I247" s="1852" t="s">
        <v>1045</v>
      </c>
    </row>
    <row customHeight="1" ht="11.25">
      <c r="A248" s="1852" t="s">
        <v>2405</v>
      </c>
      <c r="B248" s="1852" t="s">
        <v>16</v>
      </c>
      <c r="C248" s="1852" t="s">
        <v>3015</v>
      </c>
      <c r="D248" s="1852" t="s">
        <v>3016</v>
      </c>
      <c r="E248" s="1852" t="s">
        <v>3017</v>
      </c>
      <c r="F248" s="1852" t="s">
        <v>2717</v>
      </c>
      <c r="G248" s="1852" t="s">
        <v>28</v>
      </c>
      <c r="H248" s="1852" t="s">
        <v>28</v>
      </c>
      <c r="I248" s="1852" t="s">
        <v>1045</v>
      </c>
    </row>
    <row customHeight="1" ht="11.25">
      <c r="A249" s="1852" t="s">
        <v>2405</v>
      </c>
      <c r="B249" s="1852" t="s">
        <v>16</v>
      </c>
      <c r="C249" s="1852" t="s">
        <v>3018</v>
      </c>
      <c r="D249" s="1852" t="s">
        <v>3019</v>
      </c>
      <c r="E249" s="1852" t="s">
        <v>3020</v>
      </c>
      <c r="F249" s="1852" t="s">
        <v>2584</v>
      </c>
      <c r="G249" s="1852" t="s">
        <v>28</v>
      </c>
      <c r="H249" s="1852" t="s">
        <v>28</v>
      </c>
      <c r="I249" s="1852" t="s">
        <v>1045</v>
      </c>
    </row>
    <row customHeight="1" ht="11.25">
      <c r="A250" s="1852" t="s">
        <v>2405</v>
      </c>
      <c r="B250" s="1852" t="s">
        <v>16</v>
      </c>
      <c r="C250" s="1852" t="s">
        <v>3052</v>
      </c>
      <c r="D250" s="1852" t="s">
        <v>3053</v>
      </c>
      <c r="E250" s="1852" t="s">
        <v>3054</v>
      </c>
      <c r="F250" s="1852" t="s">
        <v>2435</v>
      </c>
      <c r="G250" s="1852" t="s">
        <v>28</v>
      </c>
      <c r="H250" s="1852" t="s">
        <v>28</v>
      </c>
      <c r="I250" s="1852" t="s">
        <v>1045</v>
      </c>
    </row>
    <row customHeight="1" ht="11.25">
      <c r="A251" s="1852" t="s">
        <v>2405</v>
      </c>
      <c r="B251" s="1852" t="s">
        <v>16</v>
      </c>
      <c r="C251" s="1852" t="s">
        <v>3055</v>
      </c>
      <c r="D251" s="1852" t="s">
        <v>3056</v>
      </c>
      <c r="E251" s="1852" t="s">
        <v>2569</v>
      </c>
      <c r="F251" s="1852" t="s">
        <v>2480</v>
      </c>
      <c r="G251" s="1852" t="s">
        <v>28</v>
      </c>
      <c r="H251" s="1852" t="s">
        <v>28</v>
      </c>
      <c r="I251" s="1852" t="s">
        <v>1045</v>
      </c>
    </row>
    <row customHeight="1" ht="11.25">
      <c r="A252" s="1852" t="s">
        <v>2405</v>
      </c>
      <c r="B252" s="1852" t="s">
        <v>16</v>
      </c>
      <c r="C252" s="1852" t="s">
        <v>3057</v>
      </c>
      <c r="D252" s="1852" t="s">
        <v>3058</v>
      </c>
      <c r="E252" s="1852" t="s">
        <v>3059</v>
      </c>
      <c r="F252" s="1852" t="s">
        <v>3060</v>
      </c>
      <c r="G252" s="1852" t="s">
        <v>28</v>
      </c>
      <c r="H252" s="1852" t="s">
        <v>28</v>
      </c>
      <c r="I252" s="1852" t="s">
        <v>1045</v>
      </c>
    </row>
    <row customHeight="1" ht="11.25">
      <c r="A253" s="1852" t="s">
        <v>2405</v>
      </c>
      <c r="B253" s="1852" t="s">
        <v>16</v>
      </c>
      <c r="C253" s="1852" t="s">
        <v>3068</v>
      </c>
      <c r="D253" s="1852" t="s">
        <v>3069</v>
      </c>
      <c r="E253" s="1852" t="s">
        <v>3070</v>
      </c>
      <c r="F253" s="1852" t="s">
        <v>3071</v>
      </c>
      <c r="G253" s="1852" t="s">
        <v>28</v>
      </c>
      <c r="H253" s="1852" t="s">
        <v>28</v>
      </c>
      <c r="I253" s="1852" t="s">
        <v>1045</v>
      </c>
    </row>
    <row customHeight="1" ht="11.25">
      <c r="A254" s="1852" t="s">
        <v>2405</v>
      </c>
      <c r="B254" s="1852" t="s">
        <v>16</v>
      </c>
      <c r="C254" s="1852" t="s">
        <v>2411</v>
      </c>
      <c r="D254" s="1852" t="s">
        <v>2412</v>
      </c>
      <c r="E254" s="1852" t="s">
        <v>2413</v>
      </c>
      <c r="F254" s="1852" t="s">
        <v>2414</v>
      </c>
      <c r="G254" s="1852" t="s">
        <v>2415</v>
      </c>
      <c r="H254" s="1852" t="s">
        <v>28</v>
      </c>
      <c r="I254" s="1852" t="s">
        <v>1005</v>
      </c>
    </row>
    <row customHeight="1" ht="11.25">
      <c r="A255" s="1852" t="s">
        <v>2405</v>
      </c>
      <c r="B255" s="1852" t="s">
        <v>16</v>
      </c>
      <c r="C255" s="1852" t="s">
        <v>3079</v>
      </c>
      <c r="D255" s="1852" t="s">
        <v>3080</v>
      </c>
      <c r="E255" s="1852" t="s">
        <v>3081</v>
      </c>
      <c r="F255" s="1852" t="s">
        <v>2476</v>
      </c>
      <c r="G255" s="1852" t="s">
        <v>28</v>
      </c>
      <c r="H255" s="1852" t="s">
        <v>3082</v>
      </c>
      <c r="I255" s="1852" t="s">
        <v>1005</v>
      </c>
    </row>
    <row customHeight="1" ht="11.25">
      <c r="A256" s="1852" t="s">
        <v>2405</v>
      </c>
      <c r="B256" s="1852" t="s">
        <v>16</v>
      </c>
      <c r="C256" s="1852" t="s">
        <v>3083</v>
      </c>
      <c r="D256" s="1852" t="s">
        <v>3084</v>
      </c>
      <c r="E256" s="1852" t="s">
        <v>3085</v>
      </c>
      <c r="F256" s="1852" t="s">
        <v>2636</v>
      </c>
      <c r="G256" s="1852" t="s">
        <v>3086</v>
      </c>
      <c r="H256" s="1852" t="s">
        <v>28</v>
      </c>
      <c r="I256" s="1852" t="s">
        <v>1005</v>
      </c>
    </row>
    <row customHeight="1" ht="11.25">
      <c r="A257" s="1852" t="s">
        <v>2405</v>
      </c>
      <c r="B257" s="1852" t="s">
        <v>16</v>
      </c>
      <c r="C257" s="1852" t="s">
        <v>2420</v>
      </c>
      <c r="D257" s="1852" t="s">
        <v>2421</v>
      </c>
      <c r="E257" s="1852" t="s">
        <v>2422</v>
      </c>
      <c r="F257" s="1852" t="s">
        <v>2419</v>
      </c>
      <c r="G257" s="1852" t="s">
        <v>28</v>
      </c>
      <c r="H257" s="1852" t="s">
        <v>2423</v>
      </c>
      <c r="I257" s="1852" t="s">
        <v>1005</v>
      </c>
    </row>
    <row customHeight="1" ht="11.25">
      <c r="A258" s="1852" t="s">
        <v>2405</v>
      </c>
      <c r="B258" s="1852" t="s">
        <v>16</v>
      </c>
      <c r="C258" s="1852" t="s">
        <v>2424</v>
      </c>
      <c r="D258" s="1852" t="s">
        <v>2425</v>
      </c>
      <c r="E258" s="1852" t="s">
        <v>2426</v>
      </c>
      <c r="F258" s="1852" t="s">
        <v>2427</v>
      </c>
      <c r="G258" s="1852" t="s">
        <v>28</v>
      </c>
      <c r="H258" s="1852" t="s">
        <v>28</v>
      </c>
      <c r="I258" s="1852" t="s">
        <v>1005</v>
      </c>
    </row>
    <row customHeight="1" ht="11.25">
      <c r="A259" s="1852" t="s">
        <v>2405</v>
      </c>
      <c r="B259" s="1852" t="s">
        <v>16</v>
      </c>
      <c r="C259" s="1852" t="s">
        <v>2428</v>
      </c>
      <c r="D259" s="1852" t="s">
        <v>2429</v>
      </c>
      <c r="E259" s="1852" t="s">
        <v>2430</v>
      </c>
      <c r="F259" s="1852" t="s">
        <v>2414</v>
      </c>
      <c r="G259" s="1852" t="s">
        <v>2431</v>
      </c>
      <c r="H259" s="1852" t="s">
        <v>28</v>
      </c>
      <c r="I259" s="1852" t="s">
        <v>1005</v>
      </c>
    </row>
    <row customHeight="1" ht="11.25">
      <c r="A260" s="1852" t="s">
        <v>2405</v>
      </c>
      <c r="B260" s="1852" t="s">
        <v>16</v>
      </c>
      <c r="C260" s="1852" t="s">
        <v>2432</v>
      </c>
      <c r="D260" s="1852" t="s">
        <v>2433</v>
      </c>
      <c r="E260" s="1852" t="s">
        <v>2434</v>
      </c>
      <c r="F260" s="1852" t="s">
        <v>2435</v>
      </c>
      <c r="G260" s="1852" t="s">
        <v>28</v>
      </c>
      <c r="H260" s="1852" t="s">
        <v>28</v>
      </c>
      <c r="I260" s="1852" t="s">
        <v>1005</v>
      </c>
    </row>
    <row customHeight="1" ht="11.25">
      <c r="A261" s="1852" t="s">
        <v>2405</v>
      </c>
      <c r="B261" s="1852" t="s">
        <v>16</v>
      </c>
      <c r="C261" s="1852" t="s">
        <v>2436</v>
      </c>
      <c r="D261" s="1852" t="s">
        <v>2437</v>
      </c>
      <c r="E261" s="1852" t="s">
        <v>2438</v>
      </c>
      <c r="F261" s="1852" t="s">
        <v>2439</v>
      </c>
      <c r="G261" s="1852" t="s">
        <v>28</v>
      </c>
      <c r="H261" s="1852" t="s">
        <v>28</v>
      </c>
      <c r="I261" s="1852" t="s">
        <v>1005</v>
      </c>
    </row>
    <row customHeight="1" ht="11.25">
      <c r="A262" s="1852" t="s">
        <v>2405</v>
      </c>
      <c r="B262" s="1852" t="s">
        <v>16</v>
      </c>
      <c r="C262" s="1852" t="s">
        <v>3087</v>
      </c>
      <c r="D262" s="1852" t="s">
        <v>3088</v>
      </c>
      <c r="E262" s="1852" t="s">
        <v>3089</v>
      </c>
      <c r="F262" s="1852" t="s">
        <v>3090</v>
      </c>
      <c r="G262" s="1852" t="s">
        <v>28</v>
      </c>
      <c r="H262" s="1852" t="s">
        <v>28</v>
      </c>
      <c r="I262" s="1852" t="s">
        <v>1005</v>
      </c>
    </row>
    <row customHeight="1" ht="11.25">
      <c r="A263" s="1852" t="s">
        <v>2405</v>
      </c>
      <c r="B263" s="1852" t="s">
        <v>16</v>
      </c>
      <c r="C263" s="1852" t="s">
        <v>3091</v>
      </c>
      <c r="D263" s="1852" t="s">
        <v>3092</v>
      </c>
      <c r="E263" s="1852" t="s">
        <v>3093</v>
      </c>
      <c r="F263" s="1852" t="s">
        <v>2499</v>
      </c>
      <c r="G263" s="1852" t="s">
        <v>28</v>
      </c>
      <c r="H263" s="1852" t="s">
        <v>28</v>
      </c>
      <c r="I263" s="1852" t="s">
        <v>1005</v>
      </c>
    </row>
    <row customHeight="1" ht="11.25">
      <c r="A264" s="1852" t="s">
        <v>2405</v>
      </c>
      <c r="B264" s="1852" t="s">
        <v>16</v>
      </c>
      <c r="C264" s="1852" t="s">
        <v>2444</v>
      </c>
      <c r="D264" s="1852" t="s">
        <v>2445</v>
      </c>
      <c r="E264" s="1852" t="s">
        <v>2446</v>
      </c>
      <c r="F264" s="1852" t="s">
        <v>2447</v>
      </c>
      <c r="G264" s="1852" t="s">
        <v>28</v>
      </c>
      <c r="H264" s="1852" t="s">
        <v>28</v>
      </c>
      <c r="I264" s="1852" t="s">
        <v>1005</v>
      </c>
    </row>
    <row customHeight="1" ht="11.25">
      <c r="A265" s="1852" t="s">
        <v>2405</v>
      </c>
      <c r="B265" s="1852" t="s">
        <v>16</v>
      </c>
      <c r="C265" s="1852" t="s">
        <v>2448</v>
      </c>
      <c r="D265" s="1852" t="s">
        <v>2449</v>
      </c>
      <c r="E265" s="1852" t="s">
        <v>2450</v>
      </c>
      <c r="F265" s="1852" t="s">
        <v>2451</v>
      </c>
      <c r="G265" s="1852" t="s">
        <v>28</v>
      </c>
      <c r="H265" s="1852" t="s">
        <v>28</v>
      </c>
      <c r="I265" s="1852" t="s">
        <v>1005</v>
      </c>
    </row>
    <row customHeight="1" ht="11.25">
      <c r="A266" s="1852" t="s">
        <v>2405</v>
      </c>
      <c r="B266" s="1852" t="s">
        <v>16</v>
      </c>
      <c r="C266" s="1852" t="s">
        <v>2473</v>
      </c>
      <c r="D266" s="1852" t="s">
        <v>2474</v>
      </c>
      <c r="E266" s="1852" t="s">
        <v>2475</v>
      </c>
      <c r="F266" s="1852" t="s">
        <v>2476</v>
      </c>
      <c r="G266" s="1852" t="s">
        <v>28</v>
      </c>
      <c r="H266" s="1852" t="s">
        <v>28</v>
      </c>
      <c r="I266" s="1852" t="s">
        <v>1005</v>
      </c>
    </row>
    <row customHeight="1" ht="11.25">
      <c r="A267" s="1852" t="s">
        <v>2405</v>
      </c>
      <c r="B267" s="1852" t="s">
        <v>16</v>
      </c>
      <c r="C267" s="1852" t="s">
        <v>2485</v>
      </c>
      <c r="D267" s="1852" t="s">
        <v>2486</v>
      </c>
      <c r="E267" s="1852" t="s">
        <v>2487</v>
      </c>
      <c r="F267" s="1852" t="s">
        <v>2488</v>
      </c>
      <c r="G267" s="1852" t="s">
        <v>2431</v>
      </c>
      <c r="H267" s="1852" t="s">
        <v>28</v>
      </c>
      <c r="I267" s="1852" t="s">
        <v>1005</v>
      </c>
    </row>
    <row customHeight="1" ht="11.25">
      <c r="A268" s="1852" t="s">
        <v>2405</v>
      </c>
      <c r="B268" s="1852" t="s">
        <v>16</v>
      </c>
      <c r="C268" s="1852" t="s">
        <v>2492</v>
      </c>
      <c r="D268" s="1852" t="s">
        <v>2493</v>
      </c>
      <c r="E268" s="1852" t="s">
        <v>2494</v>
      </c>
      <c r="F268" s="1852" t="s">
        <v>2495</v>
      </c>
      <c r="G268" s="1852" t="s">
        <v>28</v>
      </c>
      <c r="H268" s="1852" t="s">
        <v>28</v>
      </c>
      <c r="I268" s="1852" t="s">
        <v>1005</v>
      </c>
    </row>
    <row customHeight="1" ht="11.25">
      <c r="A269" s="1852" t="s">
        <v>2405</v>
      </c>
      <c r="B269" s="1852" t="s">
        <v>16</v>
      </c>
      <c r="C269" s="1852" t="s">
        <v>2496</v>
      </c>
      <c r="D269" s="1852" t="s">
        <v>2497</v>
      </c>
      <c r="E269" s="1852" t="s">
        <v>2498</v>
      </c>
      <c r="F269" s="1852" t="s">
        <v>2499</v>
      </c>
      <c r="G269" s="1852" t="s">
        <v>28</v>
      </c>
      <c r="H269" s="1852" t="s">
        <v>2500</v>
      </c>
      <c r="I269" s="1852" t="s">
        <v>1005</v>
      </c>
    </row>
    <row customHeight="1" ht="11.25">
      <c r="A270" s="1852" t="s">
        <v>2405</v>
      </c>
      <c r="B270" s="1852" t="s">
        <v>16</v>
      </c>
      <c r="C270" s="1852" t="s">
        <v>2504</v>
      </c>
      <c r="D270" s="1852" t="s">
        <v>2505</v>
      </c>
      <c r="E270" s="1852" t="s">
        <v>2506</v>
      </c>
      <c r="F270" s="1852" t="s">
        <v>2507</v>
      </c>
      <c r="G270" s="1852" t="s">
        <v>28</v>
      </c>
      <c r="H270" s="1852" t="s">
        <v>28</v>
      </c>
      <c r="I270" s="1852" t="s">
        <v>1005</v>
      </c>
    </row>
    <row customHeight="1" ht="11.25">
      <c r="A271" s="1852" t="s">
        <v>2405</v>
      </c>
      <c r="B271" s="1852" t="s">
        <v>16</v>
      </c>
      <c r="C271" s="1852" t="s">
        <v>2508</v>
      </c>
      <c r="D271" s="1852" t="s">
        <v>2509</v>
      </c>
      <c r="E271" s="1852" t="s">
        <v>2506</v>
      </c>
      <c r="F271" s="1852" t="s">
        <v>2510</v>
      </c>
      <c r="G271" s="1852" t="s">
        <v>28</v>
      </c>
      <c r="H271" s="1852" t="s">
        <v>28</v>
      </c>
      <c r="I271" s="1852" t="s">
        <v>1005</v>
      </c>
    </row>
    <row customHeight="1" ht="11.25">
      <c r="A272" s="1852" t="s">
        <v>2405</v>
      </c>
      <c r="B272" s="1852" t="s">
        <v>16</v>
      </c>
      <c r="C272" s="1852" t="s">
        <v>3094</v>
      </c>
      <c r="D272" s="1852" t="s">
        <v>3095</v>
      </c>
      <c r="E272" s="1852" t="s">
        <v>3096</v>
      </c>
      <c r="F272" s="1852" t="s">
        <v>2696</v>
      </c>
      <c r="G272" s="1852" t="s">
        <v>28</v>
      </c>
      <c r="H272" s="1852" t="s">
        <v>28</v>
      </c>
      <c r="I272" s="1852" t="s">
        <v>1005</v>
      </c>
    </row>
    <row customHeight="1" ht="11.25">
      <c r="A273" s="1852" t="s">
        <v>2405</v>
      </c>
      <c r="B273" s="1852" t="s">
        <v>16</v>
      </c>
      <c r="C273" s="1852" t="s">
        <v>2511</v>
      </c>
      <c r="D273" s="1852" t="s">
        <v>2512</v>
      </c>
      <c r="E273" s="1852" t="s">
        <v>2513</v>
      </c>
      <c r="F273" s="1852" t="s">
        <v>2499</v>
      </c>
      <c r="G273" s="1852" t="s">
        <v>28</v>
      </c>
      <c r="H273" s="1852" t="s">
        <v>28</v>
      </c>
      <c r="I273" s="1852" t="s">
        <v>1005</v>
      </c>
    </row>
    <row customHeight="1" ht="11.25">
      <c r="A274" s="1852" t="s">
        <v>2405</v>
      </c>
      <c r="B274" s="1852" t="s">
        <v>16</v>
      </c>
      <c r="C274" s="1852" t="s">
        <v>2514</v>
      </c>
      <c r="D274" s="1852" t="s">
        <v>2515</v>
      </c>
      <c r="E274" s="1852" t="s">
        <v>2516</v>
      </c>
      <c r="F274" s="1852" t="s">
        <v>2443</v>
      </c>
      <c r="G274" s="1852" t="s">
        <v>28</v>
      </c>
      <c r="H274" s="1852" t="s">
        <v>28</v>
      </c>
      <c r="I274" s="1852" t="s">
        <v>1005</v>
      </c>
    </row>
    <row customHeight="1" ht="11.25">
      <c r="A275" s="1852" t="s">
        <v>2405</v>
      </c>
      <c r="B275" s="1852" t="s">
        <v>16</v>
      </c>
      <c r="C275" s="1852" t="s">
        <v>2520</v>
      </c>
      <c r="D275" s="1852" t="s">
        <v>2521</v>
      </c>
      <c r="E275" s="1852" t="s">
        <v>2522</v>
      </c>
      <c r="F275" s="1852" t="s">
        <v>2476</v>
      </c>
      <c r="G275" s="1852" t="s">
        <v>28</v>
      </c>
      <c r="H275" s="1852" t="s">
        <v>28</v>
      </c>
      <c r="I275" s="1852" t="s">
        <v>1005</v>
      </c>
    </row>
    <row customHeight="1" ht="11.25">
      <c r="A276" s="1852" t="s">
        <v>2405</v>
      </c>
      <c r="B276" s="1852" t="s">
        <v>16</v>
      </c>
      <c r="C276" s="1852" t="s">
        <v>2539</v>
      </c>
      <c r="D276" s="1852" t="s">
        <v>2540</v>
      </c>
      <c r="E276" s="1852" t="s">
        <v>2541</v>
      </c>
      <c r="F276" s="1852" t="s">
        <v>2542</v>
      </c>
      <c r="G276" s="1852" t="s">
        <v>2543</v>
      </c>
      <c r="H276" s="1852" t="s">
        <v>28</v>
      </c>
      <c r="I276" s="1852" t="s">
        <v>1005</v>
      </c>
    </row>
    <row customHeight="1" ht="11.25">
      <c r="A277" s="1852" t="s">
        <v>2405</v>
      </c>
      <c r="B277" s="1852" t="s">
        <v>16</v>
      </c>
      <c r="C277" s="1852" t="s">
        <v>2544</v>
      </c>
      <c r="D277" s="1852" t="s">
        <v>2545</v>
      </c>
      <c r="E277" s="1852" t="s">
        <v>2546</v>
      </c>
      <c r="F277" s="1852" t="s">
        <v>2476</v>
      </c>
      <c r="G277" s="1852" t="s">
        <v>28</v>
      </c>
      <c r="H277" s="1852" t="s">
        <v>28</v>
      </c>
      <c r="I277" s="1852" t="s">
        <v>1005</v>
      </c>
    </row>
    <row customHeight="1" ht="11.25">
      <c r="A278" s="1852" t="s">
        <v>2405</v>
      </c>
      <c r="B278" s="1852" t="s">
        <v>16</v>
      </c>
      <c r="C278" s="1852" t="s">
        <v>2547</v>
      </c>
      <c r="D278" s="1852" t="s">
        <v>2548</v>
      </c>
      <c r="E278" s="1852" t="s">
        <v>2549</v>
      </c>
      <c r="F278" s="1852" t="s">
        <v>2550</v>
      </c>
      <c r="G278" s="1852" t="s">
        <v>28</v>
      </c>
      <c r="H278" s="1852" t="s">
        <v>28</v>
      </c>
      <c r="I278" s="1852" t="s">
        <v>1005</v>
      </c>
    </row>
    <row customHeight="1" ht="11.25">
      <c r="A279" s="1852" t="s">
        <v>2405</v>
      </c>
      <c r="B279" s="1852" t="s">
        <v>16</v>
      </c>
      <c r="C279" s="1852" t="s">
        <v>2554</v>
      </c>
      <c r="D279" s="1852" t="s">
        <v>2555</v>
      </c>
      <c r="E279" s="1852" t="s">
        <v>2556</v>
      </c>
      <c r="F279" s="1852" t="s">
        <v>727</v>
      </c>
      <c r="G279" s="1852" t="s">
        <v>28</v>
      </c>
      <c r="H279" s="1852" t="s">
        <v>28</v>
      </c>
      <c r="I279" s="1852" t="s">
        <v>1005</v>
      </c>
    </row>
    <row customHeight="1" ht="11.25">
      <c r="A280" s="1852" t="s">
        <v>2405</v>
      </c>
      <c r="B280" s="1852" t="s">
        <v>16</v>
      </c>
      <c r="C280" s="1852" t="s">
        <v>2560</v>
      </c>
      <c r="D280" s="1852" t="s">
        <v>2561</v>
      </c>
      <c r="E280" s="1852" t="s">
        <v>2562</v>
      </c>
      <c r="F280" s="1852" t="s">
        <v>727</v>
      </c>
      <c r="G280" s="1852" t="s">
        <v>2563</v>
      </c>
      <c r="H280" s="1852" t="s">
        <v>28</v>
      </c>
      <c r="I280" s="1852" t="s">
        <v>1005</v>
      </c>
    </row>
    <row customHeight="1" ht="11.25">
      <c r="A281" s="1852" t="s">
        <v>2405</v>
      </c>
      <c r="B281" s="1852" t="s">
        <v>16</v>
      </c>
      <c r="C281" s="1852" t="s">
        <v>2564</v>
      </c>
      <c r="D281" s="1852" t="s">
        <v>2565</v>
      </c>
      <c r="E281" s="1852" t="s">
        <v>2566</v>
      </c>
      <c r="F281" s="1852" t="s">
        <v>727</v>
      </c>
      <c r="G281" s="1852" t="s">
        <v>28</v>
      </c>
      <c r="H281" s="1852" t="s">
        <v>28</v>
      </c>
      <c r="I281" s="1852" t="s">
        <v>1005</v>
      </c>
    </row>
    <row customHeight="1" ht="11.25">
      <c r="A282" s="1852" t="s">
        <v>2405</v>
      </c>
      <c r="B282" s="1852" t="s">
        <v>16</v>
      </c>
      <c r="C282" s="1852" t="s">
        <v>3097</v>
      </c>
      <c r="D282" s="1852" t="s">
        <v>3098</v>
      </c>
      <c r="E282" s="1852" t="s">
        <v>3099</v>
      </c>
      <c r="F282" s="1852" t="s">
        <v>727</v>
      </c>
      <c r="G282" s="1852" t="s">
        <v>3100</v>
      </c>
      <c r="H282" s="1852" t="s">
        <v>28</v>
      </c>
      <c r="I282" s="1852" t="s">
        <v>1005</v>
      </c>
    </row>
    <row customHeight="1" ht="11.25">
      <c r="A283" s="1852" t="s">
        <v>2405</v>
      </c>
      <c r="B283" s="1852" t="s">
        <v>16</v>
      </c>
      <c r="C283" s="1852" t="s">
        <v>28</v>
      </c>
      <c r="D283" s="1852" t="s">
        <v>2572</v>
      </c>
      <c r="E283" s="1852" t="s">
        <v>2573</v>
      </c>
      <c r="F283" s="1852" t="s">
        <v>2419</v>
      </c>
      <c r="G283" s="1852" t="s">
        <v>28</v>
      </c>
      <c r="H283" s="1852" t="s">
        <v>28</v>
      </c>
      <c r="I283" s="1852" t="s">
        <v>1005</v>
      </c>
    </row>
    <row customHeight="1" ht="11.25">
      <c r="A284" s="1852" t="s">
        <v>2405</v>
      </c>
      <c r="B284" s="1852" t="s">
        <v>16</v>
      </c>
      <c r="C284" s="1852" t="s">
        <v>2574</v>
      </c>
      <c r="D284" s="1852" t="s">
        <v>2575</v>
      </c>
      <c r="E284" s="1852" t="s">
        <v>2576</v>
      </c>
      <c r="F284" s="1852" t="s">
        <v>2577</v>
      </c>
      <c r="G284" s="1852" t="s">
        <v>28</v>
      </c>
      <c r="H284" s="1852" t="s">
        <v>28</v>
      </c>
      <c r="I284" s="1852" t="s">
        <v>1005</v>
      </c>
    </row>
    <row customHeight="1" ht="11.25">
      <c r="A285" s="1852" t="s">
        <v>2405</v>
      </c>
      <c r="B285" s="1852" t="s">
        <v>16</v>
      </c>
      <c r="C285" s="1852" t="s">
        <v>3101</v>
      </c>
      <c r="D285" s="1852" t="s">
        <v>3102</v>
      </c>
      <c r="E285" s="1852" t="s">
        <v>2576</v>
      </c>
      <c r="F285" s="1852" t="s">
        <v>3103</v>
      </c>
      <c r="G285" s="1852" t="s">
        <v>28</v>
      </c>
      <c r="H285" s="1852" t="s">
        <v>28</v>
      </c>
      <c r="I285" s="1852" t="s">
        <v>1005</v>
      </c>
    </row>
    <row customHeight="1" ht="11.25">
      <c r="A286" s="1852" t="s">
        <v>2405</v>
      </c>
      <c r="B286" s="1852" t="s">
        <v>16</v>
      </c>
      <c r="C286" s="1852" t="s">
        <v>2578</v>
      </c>
      <c r="D286" s="1852" t="s">
        <v>2579</v>
      </c>
      <c r="E286" s="1852" t="s">
        <v>2529</v>
      </c>
      <c r="F286" s="1852" t="s">
        <v>2580</v>
      </c>
      <c r="G286" s="1852" t="s">
        <v>28</v>
      </c>
      <c r="H286" s="1852" t="s">
        <v>28</v>
      </c>
      <c r="I286" s="1852" t="s">
        <v>1005</v>
      </c>
    </row>
    <row customHeight="1" ht="11.25">
      <c r="A287" s="1852" t="s">
        <v>2405</v>
      </c>
      <c r="B287" s="1852" t="s">
        <v>16</v>
      </c>
      <c r="C287" s="1852" t="s">
        <v>3104</v>
      </c>
      <c r="D287" s="1852" t="s">
        <v>3105</v>
      </c>
      <c r="E287" s="1852" t="s">
        <v>3106</v>
      </c>
      <c r="F287" s="1852" t="s">
        <v>2589</v>
      </c>
      <c r="G287" s="1852" t="s">
        <v>3107</v>
      </c>
      <c r="H287" s="1852" t="s">
        <v>28</v>
      </c>
      <c r="I287" s="1852" t="s">
        <v>1005</v>
      </c>
    </row>
    <row customHeight="1" ht="11.25">
      <c r="A288" s="1852" t="s">
        <v>2405</v>
      </c>
      <c r="B288" s="1852" t="s">
        <v>16</v>
      </c>
      <c r="C288" s="1852" t="s">
        <v>3108</v>
      </c>
      <c r="D288" s="1852" t="s">
        <v>3109</v>
      </c>
      <c r="E288" s="1852" t="s">
        <v>3110</v>
      </c>
      <c r="F288" s="1852" t="s">
        <v>2589</v>
      </c>
      <c r="G288" s="1852" t="s">
        <v>3111</v>
      </c>
      <c r="H288" s="1852" t="s">
        <v>28</v>
      </c>
      <c r="I288" s="1852" t="s">
        <v>1005</v>
      </c>
    </row>
    <row customHeight="1" ht="11.25">
      <c r="A289" s="1852" t="s">
        <v>2405</v>
      </c>
      <c r="B289" s="1852" t="s">
        <v>16</v>
      </c>
      <c r="C289" s="1852" t="s">
        <v>3112</v>
      </c>
      <c r="D289" s="1852" t="s">
        <v>3113</v>
      </c>
      <c r="E289" s="1852" t="s">
        <v>3114</v>
      </c>
      <c r="F289" s="1852" t="s">
        <v>2589</v>
      </c>
      <c r="G289" s="1852" t="s">
        <v>28</v>
      </c>
      <c r="H289" s="1852" t="s">
        <v>28</v>
      </c>
      <c r="I289" s="1852" t="s">
        <v>1005</v>
      </c>
    </row>
    <row customHeight="1" ht="11.25">
      <c r="A290" s="1852" t="s">
        <v>2405</v>
      </c>
      <c r="B290" s="1852" t="s">
        <v>16</v>
      </c>
      <c r="C290" s="1852" t="s">
        <v>2586</v>
      </c>
      <c r="D290" s="1852" t="s">
        <v>2587</v>
      </c>
      <c r="E290" s="1852" t="s">
        <v>2588</v>
      </c>
      <c r="F290" s="1852" t="s">
        <v>2589</v>
      </c>
      <c r="G290" s="1852" t="s">
        <v>28</v>
      </c>
      <c r="H290" s="1852" t="s">
        <v>28</v>
      </c>
      <c r="I290" s="1852" t="s">
        <v>1005</v>
      </c>
    </row>
    <row customHeight="1" ht="11.25">
      <c r="A291" s="1852" t="s">
        <v>2405</v>
      </c>
      <c r="B291" s="1852" t="s">
        <v>16</v>
      </c>
      <c r="C291" s="1852" t="s">
        <v>3115</v>
      </c>
      <c r="D291" s="1852" t="s">
        <v>3116</v>
      </c>
      <c r="E291" s="1852" t="s">
        <v>3117</v>
      </c>
      <c r="F291" s="1852" t="s">
        <v>2589</v>
      </c>
      <c r="G291" s="1852" t="s">
        <v>28</v>
      </c>
      <c r="H291" s="1852" t="s">
        <v>28</v>
      </c>
      <c r="I291" s="1852" t="s">
        <v>1005</v>
      </c>
    </row>
    <row customHeight="1" ht="11.25">
      <c r="A292" s="1852" t="s">
        <v>2405</v>
      </c>
      <c r="B292" s="1852" t="s">
        <v>16</v>
      </c>
      <c r="C292" s="1852" t="s">
        <v>3118</v>
      </c>
      <c r="D292" s="1852" t="s">
        <v>3119</v>
      </c>
      <c r="E292" s="1852" t="s">
        <v>3120</v>
      </c>
      <c r="F292" s="1852" t="s">
        <v>2589</v>
      </c>
      <c r="G292" s="1852" t="s">
        <v>28</v>
      </c>
      <c r="H292" s="1852" t="s">
        <v>28</v>
      </c>
      <c r="I292" s="1852" t="s">
        <v>1005</v>
      </c>
    </row>
    <row customHeight="1" ht="11.25">
      <c r="A293" s="1852" t="s">
        <v>2405</v>
      </c>
      <c r="B293" s="1852" t="s">
        <v>16</v>
      </c>
      <c r="C293" s="1852" t="s">
        <v>2590</v>
      </c>
      <c r="D293" s="1852" t="s">
        <v>2591</v>
      </c>
      <c r="E293" s="1852" t="s">
        <v>2592</v>
      </c>
      <c r="F293" s="1852" t="s">
        <v>2443</v>
      </c>
      <c r="G293" s="1852" t="s">
        <v>2593</v>
      </c>
      <c r="H293" s="1852" t="s">
        <v>28</v>
      </c>
      <c r="I293" s="1852" t="s">
        <v>1005</v>
      </c>
    </row>
    <row customHeight="1" ht="11.25">
      <c r="A294" s="1852" t="s">
        <v>2405</v>
      </c>
      <c r="B294" s="1852" t="s">
        <v>16</v>
      </c>
      <c r="C294" s="1852" t="s">
        <v>3121</v>
      </c>
      <c r="D294" s="1852" t="s">
        <v>3122</v>
      </c>
      <c r="E294" s="1852" t="s">
        <v>3123</v>
      </c>
      <c r="F294" s="1852" t="s">
        <v>2466</v>
      </c>
      <c r="G294" s="1852" t="s">
        <v>28</v>
      </c>
      <c r="H294" s="1852" t="s">
        <v>28</v>
      </c>
      <c r="I294" s="1852" t="s">
        <v>1005</v>
      </c>
    </row>
    <row customHeight="1" ht="11.25">
      <c r="A295" s="1852" t="s">
        <v>2405</v>
      </c>
      <c r="B295" s="1852" t="s">
        <v>16</v>
      </c>
      <c r="C295" s="1852" t="s">
        <v>2597</v>
      </c>
      <c r="D295" s="1852" t="s">
        <v>2598</v>
      </c>
      <c r="E295" s="1852" t="s">
        <v>2599</v>
      </c>
      <c r="F295" s="1852" t="s">
        <v>2589</v>
      </c>
      <c r="G295" s="1852" t="s">
        <v>2600</v>
      </c>
      <c r="H295" s="1852" t="s">
        <v>28</v>
      </c>
      <c r="I295" s="1852" t="s">
        <v>1005</v>
      </c>
    </row>
    <row customHeight="1" ht="11.25">
      <c r="A296" s="1852" t="s">
        <v>2405</v>
      </c>
      <c r="B296" s="1852" t="s">
        <v>16</v>
      </c>
      <c r="C296" s="1852" t="s">
        <v>2601</v>
      </c>
      <c r="D296" s="1852" t="s">
        <v>2602</v>
      </c>
      <c r="E296" s="1852" t="s">
        <v>2603</v>
      </c>
      <c r="F296" s="1852" t="s">
        <v>2589</v>
      </c>
      <c r="G296" s="1852" t="s">
        <v>2604</v>
      </c>
      <c r="H296" s="1852" t="s">
        <v>28</v>
      </c>
      <c r="I296" s="1852" t="s">
        <v>1005</v>
      </c>
    </row>
    <row customHeight="1" ht="11.25">
      <c r="A297" s="1852" t="s">
        <v>2405</v>
      </c>
      <c r="B297" s="1852" t="s">
        <v>16</v>
      </c>
      <c r="C297" s="1852" t="s">
        <v>3124</v>
      </c>
      <c r="D297" s="1852" t="s">
        <v>3125</v>
      </c>
      <c r="E297" s="1852" t="s">
        <v>3126</v>
      </c>
      <c r="F297" s="1852" t="s">
        <v>2538</v>
      </c>
      <c r="G297" s="1852" t="s">
        <v>28</v>
      </c>
      <c r="H297" s="1852" t="s">
        <v>28</v>
      </c>
      <c r="I297" s="1852" t="s">
        <v>1005</v>
      </c>
    </row>
    <row customHeight="1" ht="11.25">
      <c r="A298" s="1852" t="s">
        <v>2405</v>
      </c>
      <c r="B298" s="1852" t="s">
        <v>16</v>
      </c>
      <c r="C298" s="1852" t="s">
        <v>2605</v>
      </c>
      <c r="D298" s="1852" t="s">
        <v>2606</v>
      </c>
      <c r="E298" s="1852" t="s">
        <v>2607</v>
      </c>
      <c r="F298" s="1852" t="s">
        <v>2538</v>
      </c>
      <c r="G298" s="1852" t="s">
        <v>28</v>
      </c>
      <c r="H298" s="1852" t="s">
        <v>28</v>
      </c>
      <c r="I298" s="1852" t="s">
        <v>1005</v>
      </c>
    </row>
    <row customHeight="1" ht="11.25">
      <c r="A299" s="1852" t="s">
        <v>2405</v>
      </c>
      <c r="B299" s="1852" t="s">
        <v>16</v>
      </c>
      <c r="C299" s="1852" t="s">
        <v>3127</v>
      </c>
      <c r="D299" s="1852" t="s">
        <v>3128</v>
      </c>
      <c r="E299" s="1852" t="s">
        <v>3129</v>
      </c>
      <c r="F299" s="1852" t="s">
        <v>3130</v>
      </c>
      <c r="G299" s="1852" t="s">
        <v>28</v>
      </c>
      <c r="H299" s="1852" t="s">
        <v>28</v>
      </c>
      <c r="I299" s="1852" t="s">
        <v>1005</v>
      </c>
    </row>
    <row customHeight="1" ht="11.25">
      <c r="A300" s="1852" t="s">
        <v>2405</v>
      </c>
      <c r="B300" s="1852" t="s">
        <v>16</v>
      </c>
      <c r="C300" s="1852" t="s">
        <v>3131</v>
      </c>
      <c r="D300" s="1852" t="s">
        <v>3132</v>
      </c>
      <c r="E300" s="1852" t="s">
        <v>3133</v>
      </c>
      <c r="F300" s="1852" t="s">
        <v>2614</v>
      </c>
      <c r="G300" s="1852" t="s">
        <v>28</v>
      </c>
      <c r="H300" s="1852" t="s">
        <v>3134</v>
      </c>
      <c r="I300" s="1852" t="s">
        <v>1005</v>
      </c>
    </row>
    <row customHeight="1" ht="11.25">
      <c r="A301" s="1852" t="s">
        <v>2405</v>
      </c>
      <c r="B301" s="1852" t="s">
        <v>16</v>
      </c>
      <c r="C301" s="1852" t="s">
        <v>2608</v>
      </c>
      <c r="D301" s="1852" t="s">
        <v>2609</v>
      </c>
      <c r="E301" s="1852" t="s">
        <v>2610</v>
      </c>
      <c r="F301" s="1852" t="s">
        <v>2589</v>
      </c>
      <c r="G301" s="1852" t="s">
        <v>28</v>
      </c>
      <c r="H301" s="1852" t="s">
        <v>28</v>
      </c>
      <c r="I301" s="1852" t="s">
        <v>1005</v>
      </c>
    </row>
    <row customHeight="1" ht="11.25">
      <c r="A302" s="1852" t="s">
        <v>2405</v>
      </c>
      <c r="B302" s="1852" t="s">
        <v>16</v>
      </c>
      <c r="C302" s="1852" t="s">
        <v>2611</v>
      </c>
      <c r="D302" s="1852" t="s">
        <v>2612</v>
      </c>
      <c r="E302" s="1852" t="s">
        <v>2613</v>
      </c>
      <c r="F302" s="1852" t="s">
        <v>2614</v>
      </c>
      <c r="G302" s="1852" t="s">
        <v>28</v>
      </c>
      <c r="H302" s="1852" t="s">
        <v>28</v>
      </c>
      <c r="I302" s="1852" t="s">
        <v>1005</v>
      </c>
    </row>
    <row customHeight="1" ht="11.25">
      <c r="A303" s="1852" t="s">
        <v>2405</v>
      </c>
      <c r="B303" s="1852" t="s">
        <v>16</v>
      </c>
      <c r="C303" s="1852" t="s">
        <v>2615</v>
      </c>
      <c r="D303" s="1852" t="s">
        <v>2616</v>
      </c>
      <c r="E303" s="1852" t="s">
        <v>2617</v>
      </c>
      <c r="F303" s="1852" t="s">
        <v>2618</v>
      </c>
      <c r="G303" s="1852" t="s">
        <v>28</v>
      </c>
      <c r="H303" s="1852" t="s">
        <v>28</v>
      </c>
      <c r="I303" s="1852" t="s">
        <v>1005</v>
      </c>
    </row>
    <row customHeight="1" ht="11.25">
      <c r="A304" s="1852" t="s">
        <v>2405</v>
      </c>
      <c r="B304" s="1852" t="s">
        <v>16</v>
      </c>
      <c r="C304" s="1852" t="s">
        <v>3135</v>
      </c>
      <c r="D304" s="1852" t="s">
        <v>3136</v>
      </c>
      <c r="E304" s="1852" t="s">
        <v>3137</v>
      </c>
      <c r="F304" s="1852" t="s">
        <v>2534</v>
      </c>
      <c r="G304" s="1852" t="s">
        <v>28</v>
      </c>
      <c r="H304" s="1852" t="s">
        <v>28</v>
      </c>
      <c r="I304" s="1852" t="s">
        <v>1005</v>
      </c>
    </row>
    <row customHeight="1" ht="11.25">
      <c r="A305" s="1852" t="s">
        <v>2405</v>
      </c>
      <c r="B305" s="1852" t="s">
        <v>16</v>
      </c>
      <c r="C305" s="1852" t="s">
        <v>2622</v>
      </c>
      <c r="D305" s="1852" t="s">
        <v>2623</v>
      </c>
      <c r="E305" s="1852" t="s">
        <v>2624</v>
      </c>
      <c r="F305" s="1852" t="s">
        <v>2625</v>
      </c>
      <c r="G305" s="1852" t="s">
        <v>2626</v>
      </c>
      <c r="H305" s="1852" t="s">
        <v>28</v>
      </c>
      <c r="I305" s="1852" t="s">
        <v>1005</v>
      </c>
    </row>
    <row customHeight="1" ht="11.25">
      <c r="A306" s="1852" t="s">
        <v>2405</v>
      </c>
      <c r="B306" s="1852" t="s">
        <v>16</v>
      </c>
      <c r="C306" s="1852" t="s">
        <v>3138</v>
      </c>
      <c r="D306" s="1852" t="s">
        <v>3139</v>
      </c>
      <c r="E306" s="1852" t="s">
        <v>3140</v>
      </c>
      <c r="F306" s="1852" t="s">
        <v>2466</v>
      </c>
      <c r="G306" s="1852" t="s">
        <v>28</v>
      </c>
      <c r="H306" s="1852" t="s">
        <v>28</v>
      </c>
      <c r="I306" s="1852" t="s">
        <v>1005</v>
      </c>
    </row>
    <row customHeight="1" ht="11.25">
      <c r="A307" s="1852" t="s">
        <v>2405</v>
      </c>
      <c r="B307" s="1852" t="s">
        <v>16</v>
      </c>
      <c r="C307" s="1852" t="s">
        <v>3141</v>
      </c>
      <c r="D307" s="1852" t="s">
        <v>3142</v>
      </c>
      <c r="E307" s="1852" t="s">
        <v>3143</v>
      </c>
      <c r="F307" s="1852" t="s">
        <v>2584</v>
      </c>
      <c r="G307" s="1852" t="s">
        <v>28</v>
      </c>
      <c r="H307" s="1852" t="s">
        <v>28</v>
      </c>
      <c r="I307" s="1852" t="s">
        <v>1005</v>
      </c>
    </row>
    <row customHeight="1" ht="11.25">
      <c r="A308" s="1852" t="s">
        <v>2405</v>
      </c>
      <c r="B308" s="1852" t="s">
        <v>16</v>
      </c>
      <c r="C308" s="1852" t="s">
        <v>2627</v>
      </c>
      <c r="D308" s="1852" t="s">
        <v>2628</v>
      </c>
      <c r="E308" s="1852" t="s">
        <v>2629</v>
      </c>
      <c r="F308" s="1852" t="s">
        <v>2589</v>
      </c>
      <c r="G308" s="1852" t="s">
        <v>28</v>
      </c>
      <c r="H308" s="1852" t="s">
        <v>28</v>
      </c>
      <c r="I308" s="1852" t="s">
        <v>1005</v>
      </c>
    </row>
    <row customHeight="1" ht="11.25">
      <c r="A309" s="1852" t="s">
        <v>2405</v>
      </c>
      <c r="B309" s="1852" t="s">
        <v>16</v>
      </c>
      <c r="C309" s="1852" t="s">
        <v>3144</v>
      </c>
      <c r="D309" s="1852" t="s">
        <v>3145</v>
      </c>
      <c r="E309" s="1852" t="s">
        <v>3146</v>
      </c>
      <c r="F309" s="1852" t="s">
        <v>2466</v>
      </c>
      <c r="G309" s="1852" t="s">
        <v>3147</v>
      </c>
      <c r="H309" s="1852" t="s">
        <v>28</v>
      </c>
      <c r="I309" s="1852" t="s">
        <v>1005</v>
      </c>
    </row>
    <row customHeight="1" ht="11.25">
      <c r="A310" s="1852" t="s">
        <v>2405</v>
      </c>
      <c r="B310" s="1852" t="s">
        <v>16</v>
      </c>
      <c r="C310" s="1852" t="s">
        <v>3148</v>
      </c>
      <c r="D310" s="1852" t="s">
        <v>3149</v>
      </c>
      <c r="E310" s="1852" t="s">
        <v>3150</v>
      </c>
      <c r="F310" s="1852" t="s">
        <v>2636</v>
      </c>
      <c r="G310" s="1852" t="s">
        <v>28</v>
      </c>
      <c r="H310" s="1852" t="s">
        <v>28</v>
      </c>
      <c r="I310" s="1852" t="s">
        <v>1005</v>
      </c>
    </row>
    <row customHeight="1" ht="11.25">
      <c r="A311" s="1852" t="s">
        <v>2405</v>
      </c>
      <c r="B311" s="1852" t="s">
        <v>16</v>
      </c>
      <c r="C311" s="1852" t="s">
        <v>3151</v>
      </c>
      <c r="D311" s="1852" t="s">
        <v>3152</v>
      </c>
      <c r="E311" s="1852" t="s">
        <v>3153</v>
      </c>
      <c r="F311" s="1852" t="s">
        <v>2466</v>
      </c>
      <c r="G311" s="1852" t="s">
        <v>28</v>
      </c>
      <c r="H311" s="1852" t="s">
        <v>28</v>
      </c>
      <c r="I311" s="1852" t="s">
        <v>1005</v>
      </c>
    </row>
    <row customHeight="1" ht="11.25">
      <c r="A312" s="1852" t="s">
        <v>2405</v>
      </c>
      <c r="B312" s="1852" t="s">
        <v>16</v>
      </c>
      <c r="C312" s="1852" t="s">
        <v>3154</v>
      </c>
      <c r="D312" s="1852" t="s">
        <v>3155</v>
      </c>
      <c r="E312" s="1852" t="s">
        <v>3156</v>
      </c>
      <c r="F312" s="1852" t="s">
        <v>2625</v>
      </c>
      <c r="G312" s="1852" t="s">
        <v>28</v>
      </c>
      <c r="H312" s="1852" t="s">
        <v>28</v>
      </c>
      <c r="I312" s="1852" t="s">
        <v>1005</v>
      </c>
    </row>
    <row customHeight="1" ht="11.25">
      <c r="A313" s="1852" t="s">
        <v>2405</v>
      </c>
      <c r="B313" s="1852" t="s">
        <v>16</v>
      </c>
      <c r="C313" s="1852" t="s">
        <v>3157</v>
      </c>
      <c r="D313" s="1852" t="s">
        <v>3158</v>
      </c>
      <c r="E313" s="1852" t="s">
        <v>3159</v>
      </c>
      <c r="F313" s="1852" t="s">
        <v>2466</v>
      </c>
      <c r="G313" s="1852" t="s">
        <v>3160</v>
      </c>
      <c r="H313" s="1852" t="s">
        <v>28</v>
      </c>
      <c r="I313" s="1852" t="s">
        <v>1005</v>
      </c>
    </row>
    <row customHeight="1" ht="11.25">
      <c r="A314" s="1852" t="s">
        <v>2405</v>
      </c>
      <c r="B314" s="1852" t="s">
        <v>16</v>
      </c>
      <c r="C314" s="1852" t="s">
        <v>3161</v>
      </c>
      <c r="D314" s="1852" t="s">
        <v>3162</v>
      </c>
      <c r="E314" s="1852" t="s">
        <v>3163</v>
      </c>
      <c r="F314" s="1852" t="s">
        <v>2466</v>
      </c>
      <c r="G314" s="1852" t="s">
        <v>3164</v>
      </c>
      <c r="H314" s="1852" t="s">
        <v>28</v>
      </c>
      <c r="I314" s="1852" t="s">
        <v>1005</v>
      </c>
    </row>
    <row customHeight="1" ht="11.25">
      <c r="A315" s="1852" t="s">
        <v>2405</v>
      </c>
      <c r="B315" s="1852" t="s">
        <v>16</v>
      </c>
      <c r="C315" s="1852" t="s">
        <v>3165</v>
      </c>
      <c r="D315" s="1852" t="s">
        <v>3166</v>
      </c>
      <c r="E315" s="1852" t="s">
        <v>3167</v>
      </c>
      <c r="F315" s="1852" t="s">
        <v>2584</v>
      </c>
      <c r="G315" s="1852" t="s">
        <v>28</v>
      </c>
      <c r="H315" s="1852" t="s">
        <v>28</v>
      </c>
      <c r="I315" s="1852" t="s">
        <v>1005</v>
      </c>
    </row>
    <row customHeight="1" ht="11.25">
      <c r="A316" s="1852" t="s">
        <v>2405</v>
      </c>
      <c r="B316" s="1852" t="s">
        <v>16</v>
      </c>
      <c r="C316" s="1852" t="s">
        <v>3168</v>
      </c>
      <c r="D316" s="1852" t="s">
        <v>3169</v>
      </c>
      <c r="E316" s="1852" t="s">
        <v>3170</v>
      </c>
      <c r="F316" s="1852" t="s">
        <v>2550</v>
      </c>
      <c r="G316" s="1852" t="s">
        <v>28</v>
      </c>
      <c r="H316" s="1852" t="s">
        <v>28</v>
      </c>
      <c r="I316" s="1852" t="s">
        <v>1005</v>
      </c>
    </row>
    <row customHeight="1" ht="11.25">
      <c r="A317" s="1852" t="s">
        <v>2405</v>
      </c>
      <c r="B317" s="1852" t="s">
        <v>16</v>
      </c>
      <c r="C317" s="1852" t="s">
        <v>3171</v>
      </c>
      <c r="D317" s="1852" t="s">
        <v>3172</v>
      </c>
      <c r="E317" s="1852" t="s">
        <v>3173</v>
      </c>
      <c r="F317" s="1852" t="s">
        <v>2652</v>
      </c>
      <c r="G317" s="1852" t="s">
        <v>28</v>
      </c>
      <c r="H317" s="1852" t="s">
        <v>28</v>
      </c>
      <c r="I317" s="1852" t="s">
        <v>1005</v>
      </c>
    </row>
    <row customHeight="1" ht="11.25">
      <c r="A318" s="1852" t="s">
        <v>2405</v>
      </c>
      <c r="B318" s="1852" t="s">
        <v>16</v>
      </c>
      <c r="C318" s="1852" t="s">
        <v>3174</v>
      </c>
      <c r="D318" s="1852" t="s">
        <v>3175</v>
      </c>
      <c r="E318" s="1852" t="s">
        <v>3176</v>
      </c>
      <c r="F318" s="1852" t="s">
        <v>2466</v>
      </c>
      <c r="G318" s="1852" t="s">
        <v>28</v>
      </c>
      <c r="H318" s="1852" t="s">
        <v>28</v>
      </c>
      <c r="I318" s="1852" t="s">
        <v>1005</v>
      </c>
    </row>
    <row customHeight="1" ht="11.25">
      <c r="A319" s="1852" t="s">
        <v>2405</v>
      </c>
      <c r="B319" s="1852" t="s">
        <v>16</v>
      </c>
      <c r="C319" s="1852" t="s">
        <v>3177</v>
      </c>
      <c r="D319" s="1852" t="s">
        <v>3178</v>
      </c>
      <c r="E319" s="1852" t="s">
        <v>3179</v>
      </c>
      <c r="F319" s="1852" t="s">
        <v>2466</v>
      </c>
      <c r="G319" s="1852" t="s">
        <v>3180</v>
      </c>
      <c r="H319" s="1852" t="s">
        <v>28</v>
      </c>
      <c r="I319" s="1852" t="s">
        <v>1005</v>
      </c>
    </row>
    <row customHeight="1" ht="11.25">
      <c r="A320" s="1852" t="s">
        <v>2405</v>
      </c>
      <c r="B320" s="1852" t="s">
        <v>16</v>
      </c>
      <c r="C320" s="1852" t="s">
        <v>3181</v>
      </c>
      <c r="D320" s="1852" t="s">
        <v>3182</v>
      </c>
      <c r="E320" s="1852" t="s">
        <v>3183</v>
      </c>
      <c r="F320" s="1852" t="s">
        <v>2584</v>
      </c>
      <c r="G320" s="1852" t="s">
        <v>28</v>
      </c>
      <c r="H320" s="1852" t="s">
        <v>28</v>
      </c>
      <c r="I320" s="1852" t="s">
        <v>1005</v>
      </c>
    </row>
    <row customHeight="1" ht="11.25">
      <c r="A321" s="1852" t="s">
        <v>2405</v>
      </c>
      <c r="B321" s="1852" t="s">
        <v>16</v>
      </c>
      <c r="C321" s="1852" t="s">
        <v>3184</v>
      </c>
      <c r="D321" s="1852" t="s">
        <v>3185</v>
      </c>
      <c r="E321" s="1852" t="s">
        <v>3186</v>
      </c>
      <c r="F321" s="1852" t="s">
        <v>2584</v>
      </c>
      <c r="G321" s="1852" t="s">
        <v>28</v>
      </c>
      <c r="H321" s="1852" t="s">
        <v>28</v>
      </c>
      <c r="I321" s="1852" t="s">
        <v>1005</v>
      </c>
    </row>
    <row customHeight="1" ht="11.25">
      <c r="A322" s="1852" t="s">
        <v>2405</v>
      </c>
      <c r="B322" s="1852" t="s">
        <v>16</v>
      </c>
      <c r="C322" s="1852" t="s">
        <v>3187</v>
      </c>
      <c r="D322" s="1852" t="s">
        <v>3188</v>
      </c>
      <c r="E322" s="1852" t="s">
        <v>3189</v>
      </c>
      <c r="F322" s="1852" t="s">
        <v>2584</v>
      </c>
      <c r="G322" s="1852" t="s">
        <v>28</v>
      </c>
      <c r="H322" s="1852" t="s">
        <v>28</v>
      </c>
      <c r="I322" s="1852" t="s">
        <v>1005</v>
      </c>
    </row>
    <row customHeight="1" ht="11.25">
      <c r="A323" s="1852" t="s">
        <v>2405</v>
      </c>
      <c r="B323" s="1852" t="s">
        <v>16</v>
      </c>
      <c r="C323" s="1852" t="s">
        <v>3190</v>
      </c>
      <c r="D323" s="1852" t="s">
        <v>3191</v>
      </c>
      <c r="E323" s="1852" t="s">
        <v>3192</v>
      </c>
      <c r="F323" s="1852" t="s">
        <v>2584</v>
      </c>
      <c r="G323" s="1852" t="s">
        <v>28</v>
      </c>
      <c r="H323" s="1852" t="s">
        <v>28</v>
      </c>
      <c r="I323" s="1852" t="s">
        <v>1005</v>
      </c>
    </row>
    <row customHeight="1" ht="11.25">
      <c r="A324" s="1852" t="s">
        <v>2405</v>
      </c>
      <c r="B324" s="1852" t="s">
        <v>16</v>
      </c>
      <c r="C324" s="1852" t="s">
        <v>3193</v>
      </c>
      <c r="D324" s="1852" t="s">
        <v>3194</v>
      </c>
      <c r="E324" s="1852" t="s">
        <v>3195</v>
      </c>
      <c r="F324" s="1852" t="s">
        <v>2584</v>
      </c>
      <c r="G324" s="1852" t="s">
        <v>28</v>
      </c>
      <c r="H324" s="1852" t="s">
        <v>28</v>
      </c>
      <c r="I324" s="1852" t="s">
        <v>1005</v>
      </c>
    </row>
    <row customHeight="1" ht="11.25">
      <c r="A325" s="1852" t="s">
        <v>2405</v>
      </c>
      <c r="B325" s="1852" t="s">
        <v>16</v>
      </c>
      <c r="C325" s="1852" t="s">
        <v>2633</v>
      </c>
      <c r="D325" s="1852" t="s">
        <v>2634</v>
      </c>
      <c r="E325" s="1852" t="s">
        <v>2635</v>
      </c>
      <c r="F325" s="1852" t="s">
        <v>2636</v>
      </c>
      <c r="G325" s="1852" t="s">
        <v>28</v>
      </c>
      <c r="H325" s="1852" t="s">
        <v>28</v>
      </c>
      <c r="I325" s="1852" t="s">
        <v>1005</v>
      </c>
    </row>
    <row customHeight="1" ht="11.25">
      <c r="A326" s="1852" t="s">
        <v>2405</v>
      </c>
      <c r="B326" s="1852" t="s">
        <v>16</v>
      </c>
      <c r="C326" s="1852" t="s">
        <v>3196</v>
      </c>
      <c r="D326" s="1852" t="s">
        <v>3197</v>
      </c>
      <c r="E326" s="1852" t="s">
        <v>3198</v>
      </c>
      <c r="F326" s="1852" t="s">
        <v>2662</v>
      </c>
      <c r="G326" s="1852" t="s">
        <v>28</v>
      </c>
      <c r="H326" s="1852" t="s">
        <v>28</v>
      </c>
      <c r="I326" s="1852" t="s">
        <v>1005</v>
      </c>
    </row>
    <row customHeight="1" ht="11.25">
      <c r="A327" s="1852" t="s">
        <v>2405</v>
      </c>
      <c r="B327" s="1852" t="s">
        <v>16</v>
      </c>
      <c r="C327" s="1852" t="s">
        <v>3199</v>
      </c>
      <c r="D327" s="1852" t="s">
        <v>3200</v>
      </c>
      <c r="E327" s="1852" t="s">
        <v>3201</v>
      </c>
      <c r="F327" s="1852" t="s">
        <v>2584</v>
      </c>
      <c r="G327" s="1852" t="s">
        <v>28</v>
      </c>
      <c r="H327" s="1852" t="s">
        <v>28</v>
      </c>
      <c r="I327" s="1852" t="s">
        <v>1005</v>
      </c>
    </row>
    <row customHeight="1" ht="11.25">
      <c r="A328" s="1852" t="s">
        <v>2405</v>
      </c>
      <c r="B328" s="1852" t="s">
        <v>16</v>
      </c>
      <c r="C328" s="1852" t="s">
        <v>3202</v>
      </c>
      <c r="D328" s="1852" t="s">
        <v>3203</v>
      </c>
      <c r="E328" s="1852" t="s">
        <v>3204</v>
      </c>
      <c r="F328" s="1852" t="s">
        <v>2584</v>
      </c>
      <c r="G328" s="1852" t="s">
        <v>28</v>
      </c>
      <c r="H328" s="1852" t="s">
        <v>28</v>
      </c>
      <c r="I328" s="1852" t="s">
        <v>1005</v>
      </c>
    </row>
    <row customHeight="1" ht="11.25">
      <c r="A329" s="1852" t="s">
        <v>2405</v>
      </c>
      <c r="B329" s="1852" t="s">
        <v>16</v>
      </c>
      <c r="C329" s="1852" t="s">
        <v>3205</v>
      </c>
      <c r="D329" s="1852" t="s">
        <v>3206</v>
      </c>
      <c r="E329" s="1852" t="s">
        <v>3207</v>
      </c>
      <c r="F329" s="1852" t="s">
        <v>2466</v>
      </c>
      <c r="G329" s="1852" t="s">
        <v>3208</v>
      </c>
      <c r="H329" s="1852" t="s">
        <v>28</v>
      </c>
      <c r="I329" s="1852" t="s">
        <v>1005</v>
      </c>
    </row>
    <row customHeight="1" ht="11.25">
      <c r="A330" s="1852" t="s">
        <v>2405</v>
      </c>
      <c r="B330" s="1852" t="s">
        <v>16</v>
      </c>
      <c r="C330" s="1852" t="s">
        <v>2637</v>
      </c>
      <c r="D330" s="1852" t="s">
        <v>2638</v>
      </c>
      <c r="E330" s="1852" t="s">
        <v>2639</v>
      </c>
      <c r="F330" s="1852" t="s">
        <v>2443</v>
      </c>
      <c r="G330" s="1852" t="s">
        <v>2640</v>
      </c>
      <c r="H330" s="1852" t="s">
        <v>2641</v>
      </c>
      <c r="I330" s="1852" t="s">
        <v>1005</v>
      </c>
    </row>
    <row customHeight="1" ht="11.25">
      <c r="A331" s="1852" t="s">
        <v>2405</v>
      </c>
      <c r="B331" s="1852" t="s">
        <v>16</v>
      </c>
      <c r="C331" s="1852" t="s">
        <v>3209</v>
      </c>
      <c r="D331" s="1852" t="s">
        <v>3210</v>
      </c>
      <c r="E331" s="1852" t="s">
        <v>3211</v>
      </c>
      <c r="F331" s="1852" t="s">
        <v>3212</v>
      </c>
      <c r="G331" s="1852" t="s">
        <v>3213</v>
      </c>
      <c r="H331" s="1852" t="s">
        <v>28</v>
      </c>
      <c r="I331" s="1852" t="s">
        <v>1005</v>
      </c>
    </row>
    <row customHeight="1" ht="11.25">
      <c r="A332" s="1852" t="s">
        <v>2405</v>
      </c>
      <c r="B332" s="1852" t="s">
        <v>16</v>
      </c>
      <c r="C332" s="1852" t="s">
        <v>3214</v>
      </c>
      <c r="D332" s="1852" t="s">
        <v>3215</v>
      </c>
      <c r="E332" s="1852" t="s">
        <v>3216</v>
      </c>
      <c r="F332" s="1852" t="s">
        <v>2584</v>
      </c>
      <c r="G332" s="1852" t="s">
        <v>28</v>
      </c>
      <c r="H332" s="1852" t="s">
        <v>28</v>
      </c>
      <c r="I332" s="1852" t="s">
        <v>1005</v>
      </c>
    </row>
    <row customHeight="1" ht="11.25">
      <c r="A333" s="1852" t="s">
        <v>2405</v>
      </c>
      <c r="B333" s="1852" t="s">
        <v>16</v>
      </c>
      <c r="C333" s="1852" t="s">
        <v>3217</v>
      </c>
      <c r="D333" s="1852" t="s">
        <v>3218</v>
      </c>
      <c r="E333" s="1852" t="s">
        <v>3219</v>
      </c>
      <c r="F333" s="1852" t="s">
        <v>2466</v>
      </c>
      <c r="G333" s="1852" t="s">
        <v>3220</v>
      </c>
      <c r="H333" s="1852" t="s">
        <v>28</v>
      </c>
      <c r="I333" s="1852" t="s">
        <v>1005</v>
      </c>
    </row>
    <row customHeight="1" ht="11.25">
      <c r="A334" s="1852" t="s">
        <v>2405</v>
      </c>
      <c r="B334" s="1852" t="s">
        <v>16</v>
      </c>
      <c r="C334" s="1852" t="s">
        <v>3221</v>
      </c>
      <c r="D334" s="1852" t="s">
        <v>3222</v>
      </c>
      <c r="E334" s="1852" t="s">
        <v>3223</v>
      </c>
      <c r="F334" s="1852" t="s">
        <v>2466</v>
      </c>
      <c r="G334" s="1852" t="s">
        <v>3224</v>
      </c>
      <c r="H334" s="1852" t="s">
        <v>28</v>
      </c>
      <c r="I334" s="1852" t="s">
        <v>1005</v>
      </c>
    </row>
    <row customHeight="1" ht="11.25">
      <c r="A335" s="1852" t="s">
        <v>2405</v>
      </c>
      <c r="B335" s="1852" t="s">
        <v>16</v>
      </c>
      <c r="C335" s="1852" t="s">
        <v>3225</v>
      </c>
      <c r="D335" s="1852" t="s">
        <v>3226</v>
      </c>
      <c r="E335" s="1852" t="s">
        <v>3227</v>
      </c>
      <c r="F335" s="1852" t="s">
        <v>2466</v>
      </c>
      <c r="G335" s="1852" t="s">
        <v>28</v>
      </c>
      <c r="H335" s="1852" t="s">
        <v>28</v>
      </c>
      <c r="I335" s="1852" t="s">
        <v>1005</v>
      </c>
    </row>
    <row customHeight="1" ht="11.25">
      <c r="A336" s="1852" t="s">
        <v>2405</v>
      </c>
      <c r="B336" s="1852" t="s">
        <v>16</v>
      </c>
      <c r="C336" s="1852" t="s">
        <v>3228</v>
      </c>
      <c r="D336" s="1852" t="s">
        <v>3229</v>
      </c>
      <c r="E336" s="1852" t="s">
        <v>3230</v>
      </c>
      <c r="F336" s="1852" t="s">
        <v>2466</v>
      </c>
      <c r="G336" s="1852" t="s">
        <v>28</v>
      </c>
      <c r="H336" s="1852" t="s">
        <v>28</v>
      </c>
      <c r="I336" s="1852" t="s">
        <v>1005</v>
      </c>
    </row>
    <row customHeight="1" ht="11.25">
      <c r="A337" s="1852" t="s">
        <v>2405</v>
      </c>
      <c r="B337" s="1852" t="s">
        <v>16</v>
      </c>
      <c r="C337" s="1852" t="s">
        <v>3231</v>
      </c>
      <c r="D337" s="1852" t="s">
        <v>3232</v>
      </c>
      <c r="E337" s="1852" t="s">
        <v>3233</v>
      </c>
      <c r="F337" s="1852" t="s">
        <v>2466</v>
      </c>
      <c r="G337" s="1852" t="s">
        <v>3234</v>
      </c>
      <c r="H337" s="1852" t="s">
        <v>28</v>
      </c>
      <c r="I337" s="1852" t="s">
        <v>1005</v>
      </c>
    </row>
    <row customHeight="1" ht="11.25">
      <c r="A338" s="1852" t="s">
        <v>2405</v>
      </c>
      <c r="B338" s="1852" t="s">
        <v>16</v>
      </c>
      <c r="C338" s="1852" t="s">
        <v>3235</v>
      </c>
      <c r="D338" s="1852" t="s">
        <v>3236</v>
      </c>
      <c r="E338" s="1852" t="s">
        <v>3237</v>
      </c>
      <c r="F338" s="1852" t="s">
        <v>2466</v>
      </c>
      <c r="G338" s="1852" t="s">
        <v>28</v>
      </c>
      <c r="H338" s="1852" t="s">
        <v>28</v>
      </c>
      <c r="I338" s="1852" t="s">
        <v>1005</v>
      </c>
    </row>
    <row customHeight="1" ht="11.25">
      <c r="A339" s="1852" t="s">
        <v>2405</v>
      </c>
      <c r="B339" s="1852" t="s">
        <v>16</v>
      </c>
      <c r="C339" s="1852" t="s">
        <v>3238</v>
      </c>
      <c r="D339" s="1852" t="s">
        <v>3239</v>
      </c>
      <c r="E339" s="1852" t="s">
        <v>3240</v>
      </c>
      <c r="F339" s="1852" t="s">
        <v>2466</v>
      </c>
      <c r="G339" s="1852" t="s">
        <v>28</v>
      </c>
      <c r="H339" s="1852" t="s">
        <v>28</v>
      </c>
      <c r="I339" s="1852" t="s">
        <v>1005</v>
      </c>
    </row>
    <row customHeight="1" ht="11.25">
      <c r="A340" s="1852" t="s">
        <v>2405</v>
      </c>
      <c r="B340" s="1852" t="s">
        <v>16</v>
      </c>
      <c r="C340" s="1852" t="s">
        <v>3241</v>
      </c>
      <c r="D340" s="1852" t="s">
        <v>3239</v>
      </c>
      <c r="E340" s="1852" t="s">
        <v>3242</v>
      </c>
      <c r="F340" s="1852" t="s">
        <v>2584</v>
      </c>
      <c r="G340" s="1852" t="s">
        <v>28</v>
      </c>
      <c r="H340" s="1852" t="s">
        <v>28</v>
      </c>
      <c r="I340" s="1852" t="s">
        <v>1005</v>
      </c>
    </row>
    <row customHeight="1" ht="11.25">
      <c r="A341" s="1852" t="s">
        <v>2405</v>
      </c>
      <c r="B341" s="1852" t="s">
        <v>16</v>
      </c>
      <c r="C341" s="1852" t="s">
        <v>3243</v>
      </c>
      <c r="D341" s="1852" t="s">
        <v>3239</v>
      </c>
      <c r="E341" s="1852" t="s">
        <v>3244</v>
      </c>
      <c r="F341" s="1852" t="s">
        <v>2584</v>
      </c>
      <c r="G341" s="1852" t="s">
        <v>28</v>
      </c>
      <c r="H341" s="1852" t="s">
        <v>28</v>
      </c>
      <c r="I341" s="1852" t="s">
        <v>1005</v>
      </c>
    </row>
    <row customHeight="1" ht="11.25">
      <c r="A342" s="1852" t="s">
        <v>2405</v>
      </c>
      <c r="B342" s="1852" t="s">
        <v>16</v>
      </c>
      <c r="C342" s="1852" t="s">
        <v>3245</v>
      </c>
      <c r="D342" s="1852" t="s">
        <v>3246</v>
      </c>
      <c r="E342" s="1852" t="s">
        <v>3247</v>
      </c>
      <c r="F342" s="1852" t="s">
        <v>3024</v>
      </c>
      <c r="G342" s="1852" t="s">
        <v>28</v>
      </c>
      <c r="H342" s="1852" t="s">
        <v>3248</v>
      </c>
      <c r="I342" s="1852" t="s">
        <v>1005</v>
      </c>
    </row>
    <row customHeight="1" ht="11.25">
      <c r="A343" s="1852" t="s">
        <v>2405</v>
      </c>
      <c r="B343" s="1852" t="s">
        <v>16</v>
      </c>
      <c r="C343" s="1852" t="s">
        <v>3249</v>
      </c>
      <c r="D343" s="1852" t="s">
        <v>3250</v>
      </c>
      <c r="E343" s="1852" t="s">
        <v>3251</v>
      </c>
      <c r="F343" s="1852" t="s">
        <v>2466</v>
      </c>
      <c r="G343" s="1852" t="s">
        <v>3252</v>
      </c>
      <c r="H343" s="1852" t="s">
        <v>28</v>
      </c>
      <c r="I343" s="1852" t="s">
        <v>1005</v>
      </c>
    </row>
    <row customHeight="1" ht="11.25">
      <c r="A344" s="1852" t="s">
        <v>2405</v>
      </c>
      <c r="B344" s="1852" t="s">
        <v>16</v>
      </c>
      <c r="C344" s="1852" t="s">
        <v>3253</v>
      </c>
      <c r="D344" s="1852" t="s">
        <v>3254</v>
      </c>
      <c r="E344" s="1852" t="s">
        <v>3255</v>
      </c>
      <c r="F344" s="1852" t="s">
        <v>2584</v>
      </c>
      <c r="G344" s="1852" t="s">
        <v>28</v>
      </c>
      <c r="H344" s="1852" t="s">
        <v>28</v>
      </c>
      <c r="I344" s="1852" t="s">
        <v>1005</v>
      </c>
    </row>
    <row customHeight="1" ht="11.25">
      <c r="A345" s="1852" t="s">
        <v>2405</v>
      </c>
      <c r="B345" s="1852" t="s">
        <v>16</v>
      </c>
      <c r="C345" s="1852" t="s">
        <v>3256</v>
      </c>
      <c r="D345" s="1852" t="s">
        <v>3257</v>
      </c>
      <c r="E345" s="1852" t="s">
        <v>3258</v>
      </c>
      <c r="F345" s="1852" t="s">
        <v>2466</v>
      </c>
      <c r="G345" s="1852" t="s">
        <v>28</v>
      </c>
      <c r="H345" s="1852" t="s">
        <v>28</v>
      </c>
      <c r="I345" s="1852" t="s">
        <v>1005</v>
      </c>
    </row>
    <row customHeight="1" ht="11.25">
      <c r="A346" s="1852" t="s">
        <v>2405</v>
      </c>
      <c r="B346" s="1852" t="s">
        <v>16</v>
      </c>
      <c r="C346" s="1852" t="s">
        <v>2653</v>
      </c>
      <c r="D346" s="1852" t="s">
        <v>2654</v>
      </c>
      <c r="E346" s="1852" t="s">
        <v>2655</v>
      </c>
      <c r="F346" s="1852" t="s">
        <v>2652</v>
      </c>
      <c r="G346" s="1852" t="s">
        <v>28</v>
      </c>
      <c r="H346" s="1852" t="s">
        <v>28</v>
      </c>
      <c r="I346" s="1852" t="s">
        <v>1005</v>
      </c>
    </row>
    <row customHeight="1" ht="11.25">
      <c r="A347" s="1852" t="s">
        <v>2405</v>
      </c>
      <c r="B347" s="1852" t="s">
        <v>16</v>
      </c>
      <c r="C347" s="1852" t="s">
        <v>3259</v>
      </c>
      <c r="D347" s="1852" t="s">
        <v>3260</v>
      </c>
      <c r="E347" s="1852" t="s">
        <v>3261</v>
      </c>
      <c r="F347" s="1852" t="s">
        <v>3262</v>
      </c>
      <c r="G347" s="1852" t="s">
        <v>28</v>
      </c>
      <c r="H347" s="1852" t="s">
        <v>28</v>
      </c>
      <c r="I347" s="1852" t="s">
        <v>1005</v>
      </c>
    </row>
    <row customHeight="1" ht="11.25">
      <c r="A348" s="1852" t="s">
        <v>2405</v>
      </c>
      <c r="B348" s="1852" t="s">
        <v>16</v>
      </c>
      <c r="C348" s="1852" t="s">
        <v>2656</v>
      </c>
      <c r="D348" s="1852" t="s">
        <v>2657</v>
      </c>
      <c r="E348" s="1852" t="s">
        <v>2658</v>
      </c>
      <c r="F348" s="1852" t="s">
        <v>2466</v>
      </c>
      <c r="G348" s="1852" t="s">
        <v>28</v>
      </c>
      <c r="H348" s="1852" t="s">
        <v>28</v>
      </c>
      <c r="I348" s="1852" t="s">
        <v>1005</v>
      </c>
    </row>
    <row customHeight="1" ht="11.25">
      <c r="A349" s="1852" t="s">
        <v>2405</v>
      </c>
      <c r="B349" s="1852" t="s">
        <v>16</v>
      </c>
      <c r="C349" s="1852" t="s">
        <v>3263</v>
      </c>
      <c r="D349" s="1852" t="s">
        <v>3264</v>
      </c>
      <c r="E349" s="1852" t="s">
        <v>3265</v>
      </c>
      <c r="F349" s="1852" t="s">
        <v>2625</v>
      </c>
      <c r="G349" s="1852" t="s">
        <v>28</v>
      </c>
      <c r="H349" s="1852" t="s">
        <v>28</v>
      </c>
      <c r="I349" s="1852" t="s">
        <v>1005</v>
      </c>
    </row>
    <row customHeight="1" ht="11.25">
      <c r="A350" s="1852" t="s">
        <v>2405</v>
      </c>
      <c r="B350" s="1852" t="s">
        <v>16</v>
      </c>
      <c r="C350" s="1852" t="s">
        <v>2659</v>
      </c>
      <c r="D350" s="1852" t="s">
        <v>2660</v>
      </c>
      <c r="E350" s="1852" t="s">
        <v>2661</v>
      </c>
      <c r="F350" s="1852" t="s">
        <v>2662</v>
      </c>
      <c r="G350" s="1852" t="s">
        <v>28</v>
      </c>
      <c r="H350" s="1852" t="s">
        <v>28</v>
      </c>
      <c r="I350" s="1852" t="s">
        <v>1005</v>
      </c>
    </row>
    <row customHeight="1" ht="11.25">
      <c r="A351" s="1852" t="s">
        <v>2405</v>
      </c>
      <c r="B351" s="1852" t="s">
        <v>16</v>
      </c>
      <c r="C351" s="1852" t="s">
        <v>2663</v>
      </c>
      <c r="D351" s="1852" t="s">
        <v>2664</v>
      </c>
      <c r="E351" s="1852" t="s">
        <v>2665</v>
      </c>
      <c r="F351" s="1852" t="s">
        <v>2662</v>
      </c>
      <c r="G351" s="1852" t="s">
        <v>28</v>
      </c>
      <c r="H351" s="1852" t="s">
        <v>28</v>
      </c>
      <c r="I351" s="1852" t="s">
        <v>1005</v>
      </c>
    </row>
    <row customHeight="1" ht="11.25">
      <c r="A352" s="1852" t="s">
        <v>2405</v>
      </c>
      <c r="B352" s="1852" t="s">
        <v>16</v>
      </c>
      <c r="C352" s="1852" t="s">
        <v>2666</v>
      </c>
      <c r="D352" s="1852" t="s">
        <v>2667</v>
      </c>
      <c r="E352" s="1852" t="s">
        <v>2668</v>
      </c>
      <c r="F352" s="1852" t="s">
        <v>2636</v>
      </c>
      <c r="G352" s="1852" t="s">
        <v>28</v>
      </c>
      <c r="H352" s="1852" t="s">
        <v>28</v>
      </c>
      <c r="I352" s="1852" t="s">
        <v>1005</v>
      </c>
    </row>
    <row customHeight="1" ht="11.25">
      <c r="A353" s="1852" t="s">
        <v>2405</v>
      </c>
      <c r="B353" s="1852" t="s">
        <v>16</v>
      </c>
      <c r="C353" s="1852" t="s">
        <v>2669</v>
      </c>
      <c r="D353" s="1852" t="s">
        <v>2670</v>
      </c>
      <c r="E353" s="1852" t="s">
        <v>2671</v>
      </c>
      <c r="F353" s="1852" t="s">
        <v>2652</v>
      </c>
      <c r="G353" s="1852" t="s">
        <v>28</v>
      </c>
      <c r="H353" s="1852" t="s">
        <v>28</v>
      </c>
      <c r="I353" s="1852" t="s">
        <v>1005</v>
      </c>
    </row>
    <row customHeight="1" ht="11.25">
      <c r="A354" s="1852" t="s">
        <v>2405</v>
      </c>
      <c r="B354" s="1852" t="s">
        <v>16</v>
      </c>
      <c r="C354" s="1852" t="s">
        <v>2675</v>
      </c>
      <c r="D354" s="1852" t="s">
        <v>2676</v>
      </c>
      <c r="E354" s="1852" t="s">
        <v>2677</v>
      </c>
      <c r="F354" s="1852" t="s">
        <v>2662</v>
      </c>
      <c r="G354" s="1852" t="s">
        <v>28</v>
      </c>
      <c r="H354" s="1852" t="s">
        <v>28</v>
      </c>
      <c r="I354" s="1852" t="s">
        <v>1005</v>
      </c>
    </row>
    <row customHeight="1" ht="11.25">
      <c r="A355" s="1852" t="s">
        <v>2405</v>
      </c>
      <c r="B355" s="1852" t="s">
        <v>16</v>
      </c>
      <c r="C355" s="1852" t="s">
        <v>2678</v>
      </c>
      <c r="D355" s="1852" t="s">
        <v>2679</v>
      </c>
      <c r="E355" s="1852" t="s">
        <v>2680</v>
      </c>
      <c r="F355" s="1852" t="s">
        <v>2681</v>
      </c>
      <c r="G355" s="1852" t="s">
        <v>28</v>
      </c>
      <c r="H355" s="1852" t="s">
        <v>28</v>
      </c>
      <c r="I355" s="1852" t="s">
        <v>1005</v>
      </c>
    </row>
    <row customHeight="1" ht="11.25">
      <c r="A356" s="1852" t="s">
        <v>2405</v>
      </c>
      <c r="B356" s="1852" t="s">
        <v>16</v>
      </c>
      <c r="C356" s="1852" t="s">
        <v>2682</v>
      </c>
      <c r="D356" s="1852" t="s">
        <v>2683</v>
      </c>
      <c r="E356" s="1852" t="s">
        <v>2684</v>
      </c>
      <c r="F356" s="1852" t="s">
        <v>2662</v>
      </c>
      <c r="G356" s="1852" t="s">
        <v>28</v>
      </c>
      <c r="H356" s="1852" t="s">
        <v>28</v>
      </c>
      <c r="I356" s="1852" t="s">
        <v>1005</v>
      </c>
    </row>
    <row customHeight="1" ht="11.25">
      <c r="A357" s="1852" t="s">
        <v>2405</v>
      </c>
      <c r="B357" s="1852" t="s">
        <v>16</v>
      </c>
      <c r="C357" s="1852" t="s">
        <v>2685</v>
      </c>
      <c r="D357" s="1852" t="s">
        <v>2686</v>
      </c>
      <c r="E357" s="1852" t="s">
        <v>2687</v>
      </c>
      <c r="F357" s="1852" t="s">
        <v>2589</v>
      </c>
      <c r="G357" s="1852" t="s">
        <v>2688</v>
      </c>
      <c r="H357" s="1852" t="s">
        <v>2689</v>
      </c>
      <c r="I357" s="1852" t="s">
        <v>1005</v>
      </c>
    </row>
    <row customHeight="1" ht="11.25">
      <c r="A358" s="1852" t="s">
        <v>2405</v>
      </c>
      <c r="B358" s="1852" t="s">
        <v>16</v>
      </c>
      <c r="C358" s="1852" t="s">
        <v>2700</v>
      </c>
      <c r="D358" s="1852" t="s">
        <v>2701</v>
      </c>
      <c r="E358" s="1852" t="s">
        <v>2702</v>
      </c>
      <c r="F358" s="1852" t="s">
        <v>2466</v>
      </c>
      <c r="G358" s="1852" t="s">
        <v>28</v>
      </c>
      <c r="H358" s="1852" t="s">
        <v>28</v>
      </c>
      <c r="I358" s="1852" t="s">
        <v>1005</v>
      </c>
    </row>
    <row customHeight="1" ht="11.25">
      <c r="A359" s="1852" t="s">
        <v>2405</v>
      </c>
      <c r="B359" s="1852" t="s">
        <v>16</v>
      </c>
      <c r="C359" s="1852" t="s">
        <v>3266</v>
      </c>
      <c r="D359" s="1852" t="s">
        <v>3267</v>
      </c>
      <c r="E359" s="1852" t="s">
        <v>3268</v>
      </c>
      <c r="F359" s="1852" t="s">
        <v>2466</v>
      </c>
      <c r="G359" s="1852" t="s">
        <v>28</v>
      </c>
      <c r="H359" s="1852" t="s">
        <v>28</v>
      </c>
      <c r="I359" s="1852" t="s">
        <v>1005</v>
      </c>
    </row>
    <row customHeight="1" ht="11.25">
      <c r="A360" s="1852" t="s">
        <v>2405</v>
      </c>
      <c r="B360" s="1852" t="s">
        <v>16</v>
      </c>
      <c r="C360" s="1852" t="s">
        <v>3269</v>
      </c>
      <c r="D360" s="1852" t="s">
        <v>3270</v>
      </c>
      <c r="E360" s="1852" t="s">
        <v>3271</v>
      </c>
      <c r="F360" s="1852" t="s">
        <v>2584</v>
      </c>
      <c r="G360" s="1852" t="s">
        <v>28</v>
      </c>
      <c r="H360" s="1852" t="s">
        <v>28</v>
      </c>
      <c r="I360" s="1852" t="s">
        <v>1005</v>
      </c>
    </row>
    <row customHeight="1" ht="11.25">
      <c r="A361" s="1852" t="s">
        <v>2405</v>
      </c>
      <c r="B361" s="1852" t="s">
        <v>16</v>
      </c>
      <c r="C361" s="1852" t="s">
        <v>3272</v>
      </c>
      <c r="D361" s="1852" t="s">
        <v>3273</v>
      </c>
      <c r="E361" s="1852" t="s">
        <v>3274</v>
      </c>
      <c r="F361" s="1852" t="s">
        <v>2584</v>
      </c>
      <c r="G361" s="1852" t="s">
        <v>28</v>
      </c>
      <c r="H361" s="1852" t="s">
        <v>28</v>
      </c>
      <c r="I361" s="1852" t="s">
        <v>1005</v>
      </c>
    </row>
    <row customHeight="1" ht="11.25">
      <c r="A362" s="1852" t="s">
        <v>2405</v>
      </c>
      <c r="B362" s="1852" t="s">
        <v>16</v>
      </c>
      <c r="C362" s="1852" t="s">
        <v>3275</v>
      </c>
      <c r="D362" s="1852" t="s">
        <v>3276</v>
      </c>
      <c r="E362" s="1852" t="s">
        <v>3277</v>
      </c>
      <c r="F362" s="1852" t="s">
        <v>2466</v>
      </c>
      <c r="G362" s="1852" t="s">
        <v>28</v>
      </c>
      <c r="H362" s="1852" t="s">
        <v>28</v>
      </c>
      <c r="I362" s="1852" t="s">
        <v>1005</v>
      </c>
    </row>
    <row customHeight="1" ht="11.25">
      <c r="A363" s="1852" t="s">
        <v>2405</v>
      </c>
      <c r="B363" s="1852" t="s">
        <v>16</v>
      </c>
      <c r="C363" s="1852" t="s">
        <v>3278</v>
      </c>
      <c r="D363" s="1852" t="s">
        <v>3279</v>
      </c>
      <c r="E363" s="1852" t="s">
        <v>3280</v>
      </c>
      <c r="F363" s="1852" t="s">
        <v>2466</v>
      </c>
      <c r="G363" s="1852" t="s">
        <v>28</v>
      </c>
      <c r="H363" s="1852" t="s">
        <v>28</v>
      </c>
      <c r="I363" s="1852" t="s">
        <v>1005</v>
      </c>
    </row>
    <row customHeight="1" ht="11.25">
      <c r="A364" s="1852" t="s">
        <v>2405</v>
      </c>
      <c r="B364" s="1852" t="s">
        <v>16</v>
      </c>
      <c r="C364" s="1852" t="s">
        <v>2703</v>
      </c>
      <c r="D364" s="1852" t="s">
        <v>2704</v>
      </c>
      <c r="E364" s="1852" t="s">
        <v>2705</v>
      </c>
      <c r="F364" s="1852" t="s">
        <v>2538</v>
      </c>
      <c r="G364" s="1852" t="s">
        <v>28</v>
      </c>
      <c r="H364" s="1852" t="s">
        <v>2706</v>
      </c>
      <c r="I364" s="1852" t="s">
        <v>1005</v>
      </c>
    </row>
    <row customHeight="1" ht="11.25">
      <c r="A365" s="1852" t="s">
        <v>2405</v>
      </c>
      <c r="B365" s="1852" t="s">
        <v>16</v>
      </c>
      <c r="C365" s="1852" t="s">
        <v>2707</v>
      </c>
      <c r="D365" s="1852" t="s">
        <v>2708</v>
      </c>
      <c r="E365" s="1852" t="s">
        <v>2709</v>
      </c>
      <c r="F365" s="1852" t="s">
        <v>2710</v>
      </c>
      <c r="G365" s="1852" t="s">
        <v>28</v>
      </c>
      <c r="H365" s="1852" t="s">
        <v>28</v>
      </c>
      <c r="I365" s="1852" t="s">
        <v>1005</v>
      </c>
    </row>
    <row customHeight="1" ht="11.25">
      <c r="A366" s="1852" t="s">
        <v>2405</v>
      </c>
      <c r="B366" s="1852" t="s">
        <v>16</v>
      </c>
      <c r="C366" s="1852" t="s">
        <v>3281</v>
      </c>
      <c r="D366" s="1852" t="s">
        <v>3282</v>
      </c>
      <c r="E366" s="1852" t="s">
        <v>3283</v>
      </c>
      <c r="F366" s="1852" t="s">
        <v>2584</v>
      </c>
      <c r="G366" s="1852" t="s">
        <v>28</v>
      </c>
      <c r="H366" s="1852" t="s">
        <v>28</v>
      </c>
      <c r="I366" s="1852" t="s">
        <v>1005</v>
      </c>
    </row>
    <row customHeight="1" ht="11.25">
      <c r="A367" s="1852" t="s">
        <v>2405</v>
      </c>
      <c r="B367" s="1852" t="s">
        <v>16</v>
      </c>
      <c r="C367" s="1852" t="s">
        <v>3284</v>
      </c>
      <c r="D367" s="1852" t="s">
        <v>3285</v>
      </c>
      <c r="E367" s="1852" t="s">
        <v>3286</v>
      </c>
      <c r="F367" s="1852" t="s">
        <v>2681</v>
      </c>
      <c r="G367" s="1852" t="s">
        <v>3287</v>
      </c>
      <c r="H367" s="1852" t="s">
        <v>28</v>
      </c>
      <c r="I367" s="1852" t="s">
        <v>1005</v>
      </c>
    </row>
    <row customHeight="1" ht="11.25">
      <c r="A368" s="1852" t="s">
        <v>2405</v>
      </c>
      <c r="B368" s="1852" t="s">
        <v>16</v>
      </c>
      <c r="C368" s="1852" t="s">
        <v>3288</v>
      </c>
      <c r="D368" s="1852" t="s">
        <v>3289</v>
      </c>
      <c r="E368" s="1852" t="s">
        <v>3290</v>
      </c>
      <c r="F368" s="1852" t="s">
        <v>2625</v>
      </c>
      <c r="G368" s="1852" t="s">
        <v>28</v>
      </c>
      <c r="H368" s="1852" t="s">
        <v>28</v>
      </c>
      <c r="I368" s="1852" t="s">
        <v>1005</v>
      </c>
    </row>
    <row customHeight="1" ht="11.25">
      <c r="A369" s="1852" t="s">
        <v>2405</v>
      </c>
      <c r="B369" s="1852" t="s">
        <v>16</v>
      </c>
      <c r="C369" s="1852" t="s">
        <v>3291</v>
      </c>
      <c r="D369" s="1852" t="s">
        <v>3292</v>
      </c>
      <c r="E369" s="1852" t="s">
        <v>3293</v>
      </c>
      <c r="F369" s="1852" t="s">
        <v>3294</v>
      </c>
      <c r="G369" s="1852" t="s">
        <v>28</v>
      </c>
      <c r="H369" s="1852" t="s">
        <v>28</v>
      </c>
      <c r="I369" s="1852" t="s">
        <v>1005</v>
      </c>
    </row>
    <row customHeight="1" ht="11.25">
      <c r="A370" s="1852" t="s">
        <v>2405</v>
      </c>
      <c r="B370" s="1852" t="s">
        <v>16</v>
      </c>
      <c r="C370" s="1852" t="s">
        <v>3295</v>
      </c>
      <c r="D370" s="1852" t="s">
        <v>3296</v>
      </c>
      <c r="E370" s="1852" t="s">
        <v>3297</v>
      </c>
      <c r="F370" s="1852" t="s">
        <v>2466</v>
      </c>
      <c r="G370" s="1852" t="s">
        <v>28</v>
      </c>
      <c r="H370" s="1852" t="s">
        <v>28</v>
      </c>
      <c r="I370" s="1852" t="s">
        <v>1005</v>
      </c>
    </row>
    <row customHeight="1" ht="11.25">
      <c r="A371" s="1852" t="s">
        <v>2405</v>
      </c>
      <c r="B371" s="1852" t="s">
        <v>16</v>
      </c>
      <c r="C371" s="1852" t="s">
        <v>2711</v>
      </c>
      <c r="D371" s="1852" t="s">
        <v>2712</v>
      </c>
      <c r="E371" s="1852" t="s">
        <v>2713</v>
      </c>
      <c r="F371" s="1852" t="s">
        <v>2662</v>
      </c>
      <c r="G371" s="1852" t="s">
        <v>28</v>
      </c>
      <c r="H371" s="1852" t="s">
        <v>28</v>
      </c>
      <c r="I371" s="1852" t="s">
        <v>1005</v>
      </c>
    </row>
    <row customHeight="1" ht="11.25">
      <c r="A372" s="1852" t="s">
        <v>2405</v>
      </c>
      <c r="B372" s="1852" t="s">
        <v>16</v>
      </c>
      <c r="C372" s="1852" t="s">
        <v>3298</v>
      </c>
      <c r="D372" s="1852" t="s">
        <v>3299</v>
      </c>
      <c r="E372" s="1852" t="s">
        <v>3300</v>
      </c>
      <c r="F372" s="1852" t="s">
        <v>2466</v>
      </c>
      <c r="G372" s="1852" t="s">
        <v>3301</v>
      </c>
      <c r="H372" s="1852" t="s">
        <v>28</v>
      </c>
      <c r="I372" s="1852" t="s">
        <v>1005</v>
      </c>
    </row>
    <row customHeight="1" ht="11.25">
      <c r="A373" s="1852" t="s">
        <v>2405</v>
      </c>
      <c r="B373" s="1852" t="s">
        <v>16</v>
      </c>
      <c r="C373" s="1852" t="s">
        <v>2714</v>
      </c>
      <c r="D373" s="1852" t="s">
        <v>2715</v>
      </c>
      <c r="E373" s="1852" t="s">
        <v>2716</v>
      </c>
      <c r="F373" s="1852" t="s">
        <v>2717</v>
      </c>
      <c r="G373" s="1852" t="s">
        <v>28</v>
      </c>
      <c r="H373" s="1852" t="s">
        <v>2718</v>
      </c>
      <c r="I373" s="1852" t="s">
        <v>1005</v>
      </c>
    </row>
    <row customHeight="1" ht="11.25">
      <c r="A374" s="1852" t="s">
        <v>2405</v>
      </c>
      <c r="B374" s="1852" t="s">
        <v>16</v>
      </c>
      <c r="C374" s="1852" t="s">
        <v>3076</v>
      </c>
      <c r="D374" s="1852" t="s">
        <v>3077</v>
      </c>
      <c r="E374" s="1852" t="s">
        <v>3078</v>
      </c>
      <c r="F374" s="1852" t="s">
        <v>2589</v>
      </c>
      <c r="G374" s="1852" t="s">
        <v>28</v>
      </c>
      <c r="H374" s="1852" t="s">
        <v>28</v>
      </c>
      <c r="I374" s="1852" t="s">
        <v>1005</v>
      </c>
    </row>
    <row customHeight="1" ht="11.25">
      <c r="A375" s="1852" t="s">
        <v>2405</v>
      </c>
      <c r="B375" s="1852" t="s">
        <v>16</v>
      </c>
      <c r="C375" s="1852" t="s">
        <v>3302</v>
      </c>
      <c r="D375" s="1852" t="s">
        <v>3303</v>
      </c>
      <c r="E375" s="1852" t="s">
        <v>3304</v>
      </c>
      <c r="F375" s="1852" t="s">
        <v>2589</v>
      </c>
      <c r="G375" s="1852" t="s">
        <v>28</v>
      </c>
      <c r="H375" s="1852" t="s">
        <v>28</v>
      </c>
      <c r="I375" s="1852" t="s">
        <v>1005</v>
      </c>
    </row>
    <row customHeight="1" ht="11.25">
      <c r="A376" s="1852" t="s">
        <v>2405</v>
      </c>
      <c r="B376" s="1852" t="s">
        <v>16</v>
      </c>
      <c r="C376" s="1852" t="s">
        <v>2719</v>
      </c>
      <c r="D376" s="1852" t="s">
        <v>2720</v>
      </c>
      <c r="E376" s="1852" t="s">
        <v>2721</v>
      </c>
      <c r="F376" s="1852" t="s">
        <v>2550</v>
      </c>
      <c r="G376" s="1852" t="s">
        <v>28</v>
      </c>
      <c r="H376" s="1852" t="s">
        <v>28</v>
      </c>
      <c r="I376" s="1852" t="s">
        <v>1005</v>
      </c>
    </row>
    <row customHeight="1" ht="11.25">
      <c r="A377" s="1852" t="s">
        <v>2405</v>
      </c>
      <c r="B377" s="1852" t="s">
        <v>16</v>
      </c>
      <c r="C377" s="1852" t="s">
        <v>2722</v>
      </c>
      <c r="D377" s="1852" t="s">
        <v>2723</v>
      </c>
      <c r="E377" s="1852" t="s">
        <v>2724</v>
      </c>
      <c r="F377" s="1852" t="s">
        <v>2589</v>
      </c>
      <c r="G377" s="1852" t="s">
        <v>28</v>
      </c>
      <c r="H377" s="1852" t="s">
        <v>28</v>
      </c>
      <c r="I377" s="1852" t="s">
        <v>1005</v>
      </c>
    </row>
    <row customHeight="1" ht="11.25">
      <c r="A378" s="1852" t="s">
        <v>2405</v>
      </c>
      <c r="B378" s="1852" t="s">
        <v>16</v>
      </c>
      <c r="C378" s="1852" t="s">
        <v>2725</v>
      </c>
      <c r="D378" s="1852" t="s">
        <v>2726</v>
      </c>
      <c r="E378" s="1852" t="s">
        <v>2727</v>
      </c>
      <c r="F378" s="1852" t="s">
        <v>2466</v>
      </c>
      <c r="G378" s="1852" t="s">
        <v>2728</v>
      </c>
      <c r="H378" s="1852" t="s">
        <v>28</v>
      </c>
      <c r="I378" s="1852" t="s">
        <v>1005</v>
      </c>
    </row>
    <row customHeight="1" ht="11.25">
      <c r="A379" s="1852" t="s">
        <v>2405</v>
      </c>
      <c r="B379" s="1852" t="s">
        <v>16</v>
      </c>
      <c r="C379" s="1852" t="s">
        <v>3305</v>
      </c>
      <c r="D379" s="1852" t="s">
        <v>3306</v>
      </c>
      <c r="E379" s="1852" t="s">
        <v>3307</v>
      </c>
      <c r="F379" s="1852" t="s">
        <v>2625</v>
      </c>
      <c r="G379" s="1852" t="s">
        <v>28</v>
      </c>
      <c r="H379" s="1852" t="s">
        <v>28</v>
      </c>
      <c r="I379" s="1852" t="s">
        <v>1005</v>
      </c>
    </row>
    <row customHeight="1" ht="11.25">
      <c r="A380" s="1852" t="s">
        <v>2405</v>
      </c>
      <c r="B380" s="1852" t="s">
        <v>16</v>
      </c>
      <c r="C380" s="1852" t="s">
        <v>3308</v>
      </c>
      <c r="D380" s="1852" t="s">
        <v>3309</v>
      </c>
      <c r="E380" s="1852" t="s">
        <v>3310</v>
      </c>
      <c r="F380" s="1852" t="s">
        <v>2466</v>
      </c>
      <c r="G380" s="1852" t="s">
        <v>28</v>
      </c>
      <c r="H380" s="1852" t="s">
        <v>28</v>
      </c>
      <c r="I380" s="1852" t="s">
        <v>1005</v>
      </c>
    </row>
    <row customHeight="1" ht="11.25">
      <c r="A381" s="1852" t="s">
        <v>2405</v>
      </c>
      <c r="B381" s="1852" t="s">
        <v>16</v>
      </c>
      <c r="C381" s="1852" t="s">
        <v>3311</v>
      </c>
      <c r="D381" s="1852" t="s">
        <v>3312</v>
      </c>
      <c r="E381" s="1852" t="s">
        <v>3313</v>
      </c>
      <c r="F381" s="1852" t="s">
        <v>2466</v>
      </c>
      <c r="G381" s="1852" t="s">
        <v>28</v>
      </c>
      <c r="H381" s="1852" t="s">
        <v>28</v>
      </c>
      <c r="I381" s="1852" t="s">
        <v>1005</v>
      </c>
    </row>
    <row customHeight="1" ht="11.25">
      <c r="A382" s="1852" t="s">
        <v>2405</v>
      </c>
      <c r="B382" s="1852" t="s">
        <v>16</v>
      </c>
      <c r="C382" s="1852" t="s">
        <v>3314</v>
      </c>
      <c r="D382" s="1852" t="s">
        <v>3315</v>
      </c>
      <c r="E382" s="1852" t="s">
        <v>3316</v>
      </c>
      <c r="F382" s="1852" t="s">
        <v>3294</v>
      </c>
      <c r="G382" s="1852" t="s">
        <v>3317</v>
      </c>
      <c r="H382" s="1852" t="s">
        <v>28</v>
      </c>
      <c r="I382" s="1852" t="s">
        <v>1005</v>
      </c>
    </row>
    <row customHeight="1" ht="11.25">
      <c r="A383" s="1852" t="s">
        <v>2405</v>
      </c>
      <c r="B383" s="1852" t="s">
        <v>16</v>
      </c>
      <c r="C383" s="1852" t="s">
        <v>3318</v>
      </c>
      <c r="D383" s="1852" t="s">
        <v>3319</v>
      </c>
      <c r="E383" s="1852" t="s">
        <v>3320</v>
      </c>
      <c r="F383" s="1852" t="s">
        <v>2466</v>
      </c>
      <c r="G383" s="1852" t="s">
        <v>28</v>
      </c>
      <c r="H383" s="1852" t="s">
        <v>28</v>
      </c>
      <c r="I383" s="1852" t="s">
        <v>1005</v>
      </c>
    </row>
    <row customHeight="1" ht="11.25">
      <c r="A384" s="1852" t="s">
        <v>2405</v>
      </c>
      <c r="B384" s="1852" t="s">
        <v>16</v>
      </c>
      <c r="C384" s="1852" t="s">
        <v>2743</v>
      </c>
      <c r="D384" s="1852" t="s">
        <v>2744</v>
      </c>
      <c r="E384" s="1852" t="s">
        <v>2745</v>
      </c>
      <c r="F384" s="1852" t="s">
        <v>2746</v>
      </c>
      <c r="G384" s="1852" t="s">
        <v>28</v>
      </c>
      <c r="H384" s="1852" t="s">
        <v>28</v>
      </c>
      <c r="I384" s="1852" t="s">
        <v>1005</v>
      </c>
    </row>
    <row customHeight="1" ht="11.25">
      <c r="A385" s="1852" t="s">
        <v>2405</v>
      </c>
      <c r="B385" s="1852" t="s">
        <v>16</v>
      </c>
      <c r="C385" s="1852" t="s">
        <v>3321</v>
      </c>
      <c r="D385" s="1852" t="s">
        <v>3322</v>
      </c>
      <c r="E385" s="1852" t="s">
        <v>3323</v>
      </c>
      <c r="F385" s="1852" t="s">
        <v>3324</v>
      </c>
      <c r="G385" s="1852" t="s">
        <v>28</v>
      </c>
      <c r="H385" s="1852" t="s">
        <v>28</v>
      </c>
      <c r="I385" s="1852" t="s">
        <v>1005</v>
      </c>
    </row>
    <row customHeight="1" ht="11.25">
      <c r="A386" s="1852" t="s">
        <v>2405</v>
      </c>
      <c r="B386" s="1852" t="s">
        <v>16</v>
      </c>
      <c r="C386" s="1852" t="s">
        <v>2747</v>
      </c>
      <c r="D386" s="1852" t="s">
        <v>2748</v>
      </c>
      <c r="E386" s="1852" t="s">
        <v>2749</v>
      </c>
      <c r="F386" s="1852" t="s">
        <v>2409</v>
      </c>
      <c r="G386" s="1852" t="s">
        <v>28</v>
      </c>
      <c r="H386" s="1852" t="s">
        <v>28</v>
      </c>
      <c r="I386" s="1852" t="s">
        <v>1005</v>
      </c>
    </row>
    <row customHeight="1" ht="11.25">
      <c r="A387" s="1852" t="s">
        <v>2405</v>
      </c>
      <c r="B387" s="1852" t="s">
        <v>16</v>
      </c>
      <c r="C387" s="1852" t="s">
        <v>3325</v>
      </c>
      <c r="D387" s="1852" t="s">
        <v>3326</v>
      </c>
      <c r="E387" s="1852" t="s">
        <v>3327</v>
      </c>
      <c r="F387" s="1852" t="s">
        <v>2636</v>
      </c>
      <c r="G387" s="1852" t="s">
        <v>28</v>
      </c>
      <c r="H387" s="1852" t="s">
        <v>28</v>
      </c>
      <c r="I387" s="1852" t="s">
        <v>1005</v>
      </c>
    </row>
    <row customHeight="1" ht="11.25">
      <c r="A388" s="1852" t="s">
        <v>2405</v>
      </c>
      <c r="B388" s="1852" t="s">
        <v>16</v>
      </c>
      <c r="C388" s="1852" t="s">
        <v>3328</v>
      </c>
      <c r="D388" s="1852" t="s">
        <v>3329</v>
      </c>
      <c r="E388" s="1852" t="s">
        <v>3330</v>
      </c>
      <c r="F388" s="1852" t="s">
        <v>2526</v>
      </c>
      <c r="G388" s="1852" t="s">
        <v>28</v>
      </c>
      <c r="H388" s="1852" t="s">
        <v>28</v>
      </c>
      <c r="I388" s="1852" t="s">
        <v>1005</v>
      </c>
    </row>
    <row customHeight="1" ht="11.25">
      <c r="A389" s="1852" t="s">
        <v>2405</v>
      </c>
      <c r="B389" s="1852" t="s">
        <v>16</v>
      </c>
      <c r="C389" s="1852" t="s">
        <v>3331</v>
      </c>
      <c r="D389" s="1852" t="s">
        <v>3332</v>
      </c>
      <c r="E389" s="1852" t="s">
        <v>3333</v>
      </c>
      <c r="F389" s="1852" t="s">
        <v>2466</v>
      </c>
      <c r="G389" s="1852" t="s">
        <v>28</v>
      </c>
      <c r="H389" s="1852" t="s">
        <v>28</v>
      </c>
      <c r="I389" s="1852" t="s">
        <v>1005</v>
      </c>
    </row>
    <row customHeight="1" ht="11.25">
      <c r="A390" s="1852" t="s">
        <v>2405</v>
      </c>
      <c r="B390" s="1852" t="s">
        <v>16</v>
      </c>
      <c r="C390" s="1852" t="s">
        <v>3334</v>
      </c>
      <c r="D390" s="1852" t="s">
        <v>3335</v>
      </c>
      <c r="E390" s="1852" t="s">
        <v>3336</v>
      </c>
      <c r="F390" s="1852" t="s">
        <v>2435</v>
      </c>
      <c r="G390" s="1852" t="s">
        <v>28</v>
      </c>
      <c r="H390" s="1852" t="s">
        <v>28</v>
      </c>
      <c r="I390" s="1852" t="s">
        <v>1005</v>
      </c>
    </row>
    <row customHeight="1" ht="11.25">
      <c r="A391" s="1852" t="s">
        <v>2405</v>
      </c>
      <c r="B391" s="1852" t="s">
        <v>16</v>
      </c>
      <c r="C391" s="1852" t="s">
        <v>3337</v>
      </c>
      <c r="D391" s="1852" t="s">
        <v>3338</v>
      </c>
      <c r="E391" s="1852" t="s">
        <v>3339</v>
      </c>
      <c r="F391" s="1852" t="s">
        <v>2499</v>
      </c>
      <c r="G391" s="1852" t="s">
        <v>3340</v>
      </c>
      <c r="H391" s="1852" t="s">
        <v>28</v>
      </c>
      <c r="I391" s="1852" t="s">
        <v>1005</v>
      </c>
    </row>
    <row customHeight="1" ht="11.25">
      <c r="A392" s="1852" t="s">
        <v>2405</v>
      </c>
      <c r="B392" s="1852" t="s">
        <v>16</v>
      </c>
      <c r="C392" s="1852" t="s">
        <v>3341</v>
      </c>
      <c r="D392" s="1852" t="s">
        <v>3342</v>
      </c>
      <c r="E392" s="1852" t="s">
        <v>3343</v>
      </c>
      <c r="F392" s="1852" t="s">
        <v>2466</v>
      </c>
      <c r="G392" s="1852" t="s">
        <v>28</v>
      </c>
      <c r="H392" s="1852" t="s">
        <v>28</v>
      </c>
      <c r="I392" s="1852" t="s">
        <v>1005</v>
      </c>
    </row>
    <row customHeight="1" ht="11.25">
      <c r="A393" s="1852" t="s">
        <v>2405</v>
      </c>
      <c r="B393" s="1852" t="s">
        <v>16</v>
      </c>
      <c r="C393" s="1852" t="s">
        <v>3344</v>
      </c>
      <c r="D393" s="1852" t="s">
        <v>3345</v>
      </c>
      <c r="E393" s="1852" t="s">
        <v>3346</v>
      </c>
      <c r="F393" s="1852" t="s">
        <v>2443</v>
      </c>
      <c r="G393" s="1852" t="s">
        <v>28</v>
      </c>
      <c r="H393" s="1852" t="s">
        <v>28</v>
      </c>
      <c r="I393" s="1852" t="s">
        <v>1005</v>
      </c>
    </row>
    <row customHeight="1" ht="11.25">
      <c r="A394" s="1852" t="s">
        <v>2405</v>
      </c>
      <c r="B394" s="1852" t="s">
        <v>16</v>
      </c>
      <c r="C394" s="1852" t="s">
        <v>3347</v>
      </c>
      <c r="D394" s="1852" t="s">
        <v>3348</v>
      </c>
      <c r="E394" s="1852" t="s">
        <v>3349</v>
      </c>
      <c r="F394" s="1852" t="s">
        <v>3350</v>
      </c>
      <c r="G394" s="1852" t="s">
        <v>3351</v>
      </c>
      <c r="H394" s="1852" t="s">
        <v>28</v>
      </c>
      <c r="I394" s="1852" t="s">
        <v>1005</v>
      </c>
    </row>
    <row customHeight="1" ht="11.25">
      <c r="A395" s="1852" t="s">
        <v>2405</v>
      </c>
      <c r="B395" s="1852" t="s">
        <v>16</v>
      </c>
      <c r="C395" s="1852" t="s">
        <v>3352</v>
      </c>
      <c r="D395" s="1852" t="s">
        <v>3353</v>
      </c>
      <c r="E395" s="1852" t="s">
        <v>3354</v>
      </c>
      <c r="F395" s="1852" t="s">
        <v>2480</v>
      </c>
      <c r="G395" s="1852" t="s">
        <v>3355</v>
      </c>
      <c r="H395" s="1852" t="s">
        <v>28</v>
      </c>
      <c r="I395" s="1852" t="s">
        <v>1005</v>
      </c>
    </row>
    <row customHeight="1" ht="11.25">
      <c r="A396" s="1852" t="s">
        <v>2405</v>
      </c>
      <c r="B396" s="1852" t="s">
        <v>16</v>
      </c>
      <c r="C396" s="1852" t="s">
        <v>3356</v>
      </c>
      <c r="D396" s="1852" t="s">
        <v>3357</v>
      </c>
      <c r="E396" s="1852" t="s">
        <v>3358</v>
      </c>
      <c r="F396" s="1852" t="s">
        <v>2625</v>
      </c>
      <c r="G396" s="1852" t="s">
        <v>3359</v>
      </c>
      <c r="H396" s="1852" t="s">
        <v>28</v>
      </c>
      <c r="I396" s="1852" t="s">
        <v>1005</v>
      </c>
    </row>
    <row customHeight="1" ht="11.25">
      <c r="A397" s="1852" t="s">
        <v>2405</v>
      </c>
      <c r="B397" s="1852" t="s">
        <v>16</v>
      </c>
      <c r="C397" s="1852" t="s">
        <v>3360</v>
      </c>
      <c r="D397" s="1852" t="s">
        <v>3361</v>
      </c>
      <c r="E397" s="1852" t="s">
        <v>3362</v>
      </c>
      <c r="F397" s="1852" t="s">
        <v>2542</v>
      </c>
      <c r="G397" s="1852" t="s">
        <v>3363</v>
      </c>
      <c r="H397" s="1852" t="s">
        <v>28</v>
      </c>
      <c r="I397" s="1852" t="s">
        <v>1005</v>
      </c>
    </row>
    <row customHeight="1" ht="11.25">
      <c r="A398" s="1852" t="s">
        <v>2405</v>
      </c>
      <c r="B398" s="1852" t="s">
        <v>16</v>
      </c>
      <c r="C398" s="1852" t="s">
        <v>3364</v>
      </c>
      <c r="D398" s="1852" t="s">
        <v>3365</v>
      </c>
      <c r="E398" s="1852" t="s">
        <v>3366</v>
      </c>
      <c r="F398" s="1852" t="s">
        <v>2484</v>
      </c>
      <c r="G398" s="1852" t="s">
        <v>3367</v>
      </c>
      <c r="H398" s="1852" t="s">
        <v>28</v>
      </c>
      <c r="I398" s="1852" t="s">
        <v>1005</v>
      </c>
    </row>
    <row customHeight="1" ht="11.25">
      <c r="A399" s="1852" t="s">
        <v>2405</v>
      </c>
      <c r="B399" s="1852" t="s">
        <v>16</v>
      </c>
      <c r="C399" s="1852" t="s">
        <v>2783</v>
      </c>
      <c r="D399" s="1852" t="s">
        <v>2784</v>
      </c>
      <c r="E399" s="1852" t="s">
        <v>2785</v>
      </c>
      <c r="F399" s="1852" t="s">
        <v>2542</v>
      </c>
      <c r="G399" s="1852" t="s">
        <v>28</v>
      </c>
      <c r="H399" s="1852" t="s">
        <v>28</v>
      </c>
      <c r="I399" s="1852" t="s">
        <v>1005</v>
      </c>
    </row>
    <row customHeight="1" ht="11.25">
      <c r="A400" s="1852" t="s">
        <v>2405</v>
      </c>
      <c r="B400" s="1852" t="s">
        <v>16</v>
      </c>
      <c r="C400" s="1852" t="s">
        <v>3368</v>
      </c>
      <c r="D400" s="1852" t="s">
        <v>3369</v>
      </c>
      <c r="E400" s="1852" t="s">
        <v>3370</v>
      </c>
      <c r="F400" s="1852" t="s">
        <v>2746</v>
      </c>
      <c r="G400" s="1852" t="s">
        <v>28</v>
      </c>
      <c r="H400" s="1852" t="s">
        <v>28</v>
      </c>
      <c r="I400" s="1852" t="s">
        <v>1005</v>
      </c>
    </row>
    <row customHeight="1" ht="11.25">
      <c r="A401" s="1852" t="s">
        <v>2405</v>
      </c>
      <c r="B401" s="1852" t="s">
        <v>16</v>
      </c>
      <c r="C401" s="1852" t="s">
        <v>3371</v>
      </c>
      <c r="D401" s="1852" t="s">
        <v>3372</v>
      </c>
      <c r="E401" s="1852" t="s">
        <v>3373</v>
      </c>
      <c r="F401" s="1852" t="s">
        <v>2466</v>
      </c>
      <c r="G401" s="1852" t="s">
        <v>28</v>
      </c>
      <c r="H401" s="1852" t="s">
        <v>3374</v>
      </c>
      <c r="I401" s="1852" t="s">
        <v>1005</v>
      </c>
    </row>
    <row customHeight="1" ht="11.25">
      <c r="A402" s="1852" t="s">
        <v>2405</v>
      </c>
      <c r="B402" s="1852" t="s">
        <v>16</v>
      </c>
      <c r="C402" s="1852" t="s">
        <v>3375</v>
      </c>
      <c r="D402" s="1852" t="s">
        <v>3376</v>
      </c>
      <c r="E402" s="1852" t="s">
        <v>3377</v>
      </c>
      <c r="F402" s="1852" t="s">
        <v>2662</v>
      </c>
      <c r="G402" s="1852" t="s">
        <v>3378</v>
      </c>
      <c r="H402" s="1852" t="s">
        <v>28</v>
      </c>
      <c r="I402" s="1852" t="s">
        <v>1005</v>
      </c>
    </row>
    <row customHeight="1" ht="11.25">
      <c r="A403" s="1852" t="s">
        <v>2405</v>
      </c>
      <c r="B403" s="1852" t="s">
        <v>16</v>
      </c>
      <c r="C403" s="1852" t="s">
        <v>3379</v>
      </c>
      <c r="D403" s="1852" t="s">
        <v>3380</v>
      </c>
      <c r="E403" s="1852" t="s">
        <v>3381</v>
      </c>
      <c r="F403" s="1852" t="s">
        <v>2681</v>
      </c>
      <c r="G403" s="1852" t="s">
        <v>3382</v>
      </c>
      <c r="H403" s="1852" t="s">
        <v>28</v>
      </c>
      <c r="I403" s="1852" t="s">
        <v>1005</v>
      </c>
    </row>
    <row customHeight="1" ht="11.25">
      <c r="A404" s="1852" t="s">
        <v>2405</v>
      </c>
      <c r="B404" s="1852" t="s">
        <v>16</v>
      </c>
      <c r="C404" s="1852" t="s">
        <v>3383</v>
      </c>
      <c r="D404" s="1852" t="s">
        <v>3384</v>
      </c>
      <c r="E404" s="1852" t="s">
        <v>3385</v>
      </c>
      <c r="F404" s="1852" t="s">
        <v>2696</v>
      </c>
      <c r="G404" s="1852" t="s">
        <v>3386</v>
      </c>
      <c r="H404" s="1852" t="s">
        <v>28</v>
      </c>
      <c r="I404" s="1852" t="s">
        <v>1005</v>
      </c>
    </row>
    <row customHeight="1" ht="11.25">
      <c r="A405" s="1852" t="s">
        <v>2405</v>
      </c>
      <c r="B405" s="1852" t="s">
        <v>16</v>
      </c>
      <c r="C405" s="1852" t="s">
        <v>3387</v>
      </c>
      <c r="D405" s="1852" t="s">
        <v>3388</v>
      </c>
      <c r="E405" s="1852" t="s">
        <v>3389</v>
      </c>
      <c r="F405" s="1852" t="s">
        <v>3390</v>
      </c>
      <c r="G405" s="1852" t="s">
        <v>3391</v>
      </c>
      <c r="H405" s="1852" t="s">
        <v>28</v>
      </c>
      <c r="I405" s="1852" t="s">
        <v>1005</v>
      </c>
    </row>
    <row customHeight="1" ht="11.25">
      <c r="A406" s="1852" t="s">
        <v>2405</v>
      </c>
      <c r="B406" s="1852" t="s">
        <v>16</v>
      </c>
      <c r="C406" s="1852" t="s">
        <v>3392</v>
      </c>
      <c r="D406" s="1852" t="s">
        <v>3388</v>
      </c>
      <c r="E406" s="1852" t="s">
        <v>3389</v>
      </c>
      <c r="F406" s="1852" t="s">
        <v>2466</v>
      </c>
      <c r="G406" s="1852" t="s">
        <v>3301</v>
      </c>
      <c r="H406" s="1852" t="s">
        <v>28</v>
      </c>
      <c r="I406" s="1852" t="s">
        <v>1005</v>
      </c>
    </row>
    <row customHeight="1" ht="11.25">
      <c r="A407" s="1852" t="s">
        <v>2405</v>
      </c>
      <c r="B407" s="1852" t="s">
        <v>16</v>
      </c>
      <c r="C407" s="1852" t="s">
        <v>2815</v>
      </c>
      <c r="D407" s="1852" t="s">
        <v>2816</v>
      </c>
      <c r="E407" s="1852" t="s">
        <v>2817</v>
      </c>
      <c r="F407" s="1852" t="s">
        <v>2542</v>
      </c>
      <c r="G407" s="1852" t="s">
        <v>28</v>
      </c>
      <c r="H407" s="1852" t="s">
        <v>28</v>
      </c>
      <c r="I407" s="1852" t="s">
        <v>1005</v>
      </c>
    </row>
    <row customHeight="1" ht="11.25">
      <c r="A408" s="1852" t="s">
        <v>2405</v>
      </c>
      <c r="B408" s="1852" t="s">
        <v>16</v>
      </c>
      <c r="C408" s="1852" t="s">
        <v>3393</v>
      </c>
      <c r="D408" s="1852" t="s">
        <v>3394</v>
      </c>
      <c r="E408" s="1852" t="s">
        <v>3395</v>
      </c>
      <c r="F408" s="1852" t="s">
        <v>55</v>
      </c>
      <c r="G408" s="1852" t="s">
        <v>2835</v>
      </c>
      <c r="H408" s="1852" t="s">
        <v>28</v>
      </c>
      <c r="I408" s="1852" t="s">
        <v>1005</v>
      </c>
    </row>
    <row customHeight="1" ht="11.25">
      <c r="A409" s="1852" t="s">
        <v>2405</v>
      </c>
      <c r="B409" s="1852" t="s">
        <v>16</v>
      </c>
      <c r="C409" s="1852" t="s">
        <v>13</v>
      </c>
      <c r="D409" s="1852" t="s">
        <v>50</v>
      </c>
      <c r="E409" s="1852" t="s">
        <v>53</v>
      </c>
      <c r="F409" s="1852" t="s">
        <v>55</v>
      </c>
      <c r="G409" s="1852" t="s">
        <v>28</v>
      </c>
      <c r="H409" s="1852" t="s">
        <v>28</v>
      </c>
      <c r="I409" s="1852" t="s">
        <v>1005</v>
      </c>
    </row>
    <row customHeight="1" ht="11.25">
      <c r="A410" s="1852" t="s">
        <v>2405</v>
      </c>
      <c r="B410" s="1852" t="s">
        <v>16</v>
      </c>
      <c r="C410" s="1852" t="s">
        <v>2836</v>
      </c>
      <c r="D410" s="1852" t="s">
        <v>2837</v>
      </c>
      <c r="E410" s="1852" t="s">
        <v>2838</v>
      </c>
      <c r="F410" s="1852" t="s">
        <v>55</v>
      </c>
      <c r="G410" s="1852" t="s">
        <v>2839</v>
      </c>
      <c r="H410" s="1852" t="s">
        <v>28</v>
      </c>
      <c r="I410" s="1852" t="s">
        <v>1005</v>
      </c>
    </row>
    <row customHeight="1" ht="11.25">
      <c r="A411" s="1852" t="s">
        <v>2405</v>
      </c>
      <c r="B411" s="1852" t="s">
        <v>16</v>
      </c>
      <c r="C411" s="1852" t="s">
        <v>3396</v>
      </c>
      <c r="D411" s="1852" t="s">
        <v>3397</v>
      </c>
      <c r="E411" s="1852" t="s">
        <v>3398</v>
      </c>
      <c r="F411" s="1852" t="s">
        <v>2526</v>
      </c>
      <c r="G411" s="1852" t="s">
        <v>28</v>
      </c>
      <c r="H411" s="1852" t="s">
        <v>28</v>
      </c>
      <c r="I411" s="1852" t="s">
        <v>1005</v>
      </c>
    </row>
    <row customHeight="1" ht="11.25">
      <c r="A412" s="1852" t="s">
        <v>2405</v>
      </c>
      <c r="B412" s="1852" t="s">
        <v>16</v>
      </c>
      <c r="C412" s="1852" t="s">
        <v>3399</v>
      </c>
      <c r="D412" s="1852" t="s">
        <v>3400</v>
      </c>
      <c r="E412" s="1852" t="s">
        <v>3401</v>
      </c>
      <c r="F412" s="1852" t="s">
        <v>2739</v>
      </c>
      <c r="G412" s="1852" t="s">
        <v>28</v>
      </c>
      <c r="H412" s="1852" t="s">
        <v>28</v>
      </c>
      <c r="I412" s="1852" t="s">
        <v>1005</v>
      </c>
    </row>
    <row customHeight="1" ht="11.25">
      <c r="A413" s="1852" t="s">
        <v>2405</v>
      </c>
      <c r="B413" s="1852" t="s">
        <v>16</v>
      </c>
      <c r="C413" s="1852" t="s">
        <v>2843</v>
      </c>
      <c r="D413" s="1852" t="s">
        <v>2844</v>
      </c>
      <c r="E413" s="1852" t="s">
        <v>2845</v>
      </c>
      <c r="F413" s="1852" t="s">
        <v>2584</v>
      </c>
      <c r="G413" s="1852" t="s">
        <v>2846</v>
      </c>
      <c r="H413" s="1852" t="s">
        <v>28</v>
      </c>
      <c r="I413" s="1852" t="s">
        <v>1005</v>
      </c>
    </row>
    <row customHeight="1" ht="11.25">
      <c r="A414" s="1852" t="s">
        <v>2405</v>
      </c>
      <c r="B414" s="1852" t="s">
        <v>16</v>
      </c>
      <c r="C414" s="1852" t="s">
        <v>2847</v>
      </c>
      <c r="D414" s="1852" t="s">
        <v>2848</v>
      </c>
      <c r="E414" s="1852" t="s">
        <v>2849</v>
      </c>
      <c r="F414" s="1852" t="s">
        <v>2652</v>
      </c>
      <c r="G414" s="1852" t="s">
        <v>28</v>
      </c>
      <c r="H414" s="1852" t="s">
        <v>2850</v>
      </c>
      <c r="I414" s="1852" t="s">
        <v>1005</v>
      </c>
    </row>
    <row customHeight="1" ht="11.25">
      <c r="A415" s="1852" t="s">
        <v>2405</v>
      </c>
      <c r="B415" s="1852" t="s">
        <v>16</v>
      </c>
      <c r="C415" s="1852" t="s">
        <v>3402</v>
      </c>
      <c r="D415" s="1852" t="s">
        <v>3403</v>
      </c>
      <c r="E415" s="1852" t="s">
        <v>3404</v>
      </c>
      <c r="F415" s="1852" t="s">
        <v>2589</v>
      </c>
      <c r="G415" s="1852" t="s">
        <v>28</v>
      </c>
      <c r="H415" s="1852" t="s">
        <v>28</v>
      </c>
      <c r="I415" s="1852" t="s">
        <v>1005</v>
      </c>
    </row>
    <row customHeight="1" ht="11.25">
      <c r="A416" s="1852" t="s">
        <v>2405</v>
      </c>
      <c r="B416" s="1852" t="s">
        <v>16</v>
      </c>
      <c r="C416" s="1852" t="s">
        <v>2869</v>
      </c>
      <c r="D416" s="1852" t="s">
        <v>2870</v>
      </c>
      <c r="E416" s="1852" t="s">
        <v>2871</v>
      </c>
      <c r="F416" s="1852" t="s">
        <v>2542</v>
      </c>
      <c r="G416" s="1852" t="s">
        <v>2872</v>
      </c>
      <c r="H416" s="1852" t="s">
        <v>28</v>
      </c>
      <c r="I416" s="1852" t="s">
        <v>1005</v>
      </c>
    </row>
    <row customHeight="1" ht="11.25">
      <c r="A417" s="1852" t="s">
        <v>2405</v>
      </c>
      <c r="B417" s="1852" t="s">
        <v>16</v>
      </c>
      <c r="C417" s="1852" t="s">
        <v>3405</v>
      </c>
      <c r="D417" s="1852" t="s">
        <v>3406</v>
      </c>
      <c r="E417" s="1852" t="s">
        <v>3407</v>
      </c>
      <c r="F417" s="1852" t="s">
        <v>2419</v>
      </c>
      <c r="G417" s="1852" t="s">
        <v>3408</v>
      </c>
      <c r="H417" s="1852" t="s">
        <v>28</v>
      </c>
      <c r="I417" s="1852" t="s">
        <v>1005</v>
      </c>
    </row>
    <row customHeight="1" ht="11.25">
      <c r="A418" s="1852" t="s">
        <v>2405</v>
      </c>
      <c r="B418" s="1852" t="s">
        <v>16</v>
      </c>
      <c r="C418" s="1852" t="s">
        <v>2873</v>
      </c>
      <c r="D418" s="1852" t="s">
        <v>2874</v>
      </c>
      <c r="E418" s="1852" t="s">
        <v>2875</v>
      </c>
      <c r="F418" s="1852" t="s">
        <v>2589</v>
      </c>
      <c r="G418" s="1852" t="s">
        <v>28</v>
      </c>
      <c r="H418" s="1852" t="s">
        <v>28</v>
      </c>
      <c r="I418" s="1852" t="s">
        <v>1005</v>
      </c>
    </row>
    <row customHeight="1" ht="11.25">
      <c r="A419" s="1852" t="s">
        <v>2405</v>
      </c>
      <c r="B419" s="1852" t="s">
        <v>16</v>
      </c>
      <c r="C419" s="1852" t="s">
        <v>3409</v>
      </c>
      <c r="D419" s="1852" t="s">
        <v>3410</v>
      </c>
      <c r="E419" s="1852" t="s">
        <v>3411</v>
      </c>
      <c r="F419" s="1852" t="s">
        <v>2746</v>
      </c>
      <c r="G419" s="1852" t="s">
        <v>28</v>
      </c>
      <c r="H419" s="1852" t="s">
        <v>28</v>
      </c>
      <c r="I419" s="1852" t="s">
        <v>1005</v>
      </c>
    </row>
    <row customHeight="1" ht="11.25">
      <c r="A420" s="1852" t="s">
        <v>2405</v>
      </c>
      <c r="B420" s="1852" t="s">
        <v>16</v>
      </c>
      <c r="C420" s="1852" t="s">
        <v>2876</v>
      </c>
      <c r="D420" s="1852" t="s">
        <v>2877</v>
      </c>
      <c r="E420" s="1852" t="s">
        <v>2878</v>
      </c>
      <c r="F420" s="1852" t="s">
        <v>2538</v>
      </c>
      <c r="G420" s="1852" t="s">
        <v>2879</v>
      </c>
      <c r="H420" s="1852" t="s">
        <v>28</v>
      </c>
      <c r="I420" s="1852" t="s">
        <v>1005</v>
      </c>
    </row>
    <row customHeight="1" ht="11.25">
      <c r="A421" s="1852" t="s">
        <v>2405</v>
      </c>
      <c r="B421" s="1852" t="s">
        <v>16</v>
      </c>
      <c r="C421" s="1852" t="s">
        <v>3412</v>
      </c>
      <c r="D421" s="1852" t="s">
        <v>3413</v>
      </c>
      <c r="E421" s="1852" t="s">
        <v>3414</v>
      </c>
      <c r="F421" s="1852" t="s">
        <v>2534</v>
      </c>
      <c r="G421" s="1852" t="s">
        <v>28</v>
      </c>
      <c r="H421" s="1852" t="s">
        <v>28</v>
      </c>
      <c r="I421" s="1852" t="s">
        <v>1005</v>
      </c>
    </row>
    <row customHeight="1" ht="11.25">
      <c r="A422" s="1852" t="s">
        <v>2405</v>
      </c>
      <c r="B422" s="1852" t="s">
        <v>16</v>
      </c>
      <c r="C422" s="1852" t="s">
        <v>2893</v>
      </c>
      <c r="D422" s="1852" t="s">
        <v>2894</v>
      </c>
      <c r="E422" s="1852" t="s">
        <v>2895</v>
      </c>
      <c r="F422" s="1852" t="s">
        <v>2419</v>
      </c>
      <c r="G422" s="1852" t="s">
        <v>28</v>
      </c>
      <c r="H422" s="1852" t="s">
        <v>28</v>
      </c>
      <c r="I422" s="1852" t="s">
        <v>1005</v>
      </c>
    </row>
    <row customHeight="1" ht="11.25">
      <c r="A423" s="1852" t="s">
        <v>2405</v>
      </c>
      <c r="B423" s="1852" t="s">
        <v>16</v>
      </c>
      <c r="C423" s="1852" t="s">
        <v>3415</v>
      </c>
      <c r="D423" s="1852" t="s">
        <v>3416</v>
      </c>
      <c r="E423" s="1852" t="s">
        <v>3417</v>
      </c>
      <c r="F423" s="1852" t="s">
        <v>2526</v>
      </c>
      <c r="G423" s="1852" t="s">
        <v>28</v>
      </c>
      <c r="H423" s="1852" t="s">
        <v>28</v>
      </c>
      <c r="I423" s="1852" t="s">
        <v>1005</v>
      </c>
    </row>
    <row customHeight="1" ht="11.25">
      <c r="A424" s="1852" t="s">
        <v>2405</v>
      </c>
      <c r="B424" s="1852" t="s">
        <v>16</v>
      </c>
      <c r="C424" s="1852" t="s">
        <v>2896</v>
      </c>
      <c r="D424" s="1852" t="s">
        <v>2897</v>
      </c>
      <c r="E424" s="1852" t="s">
        <v>2898</v>
      </c>
      <c r="F424" s="1852" t="s">
        <v>2739</v>
      </c>
      <c r="G424" s="1852" t="s">
        <v>28</v>
      </c>
      <c r="H424" s="1852" t="s">
        <v>28</v>
      </c>
      <c r="I424" s="1852" t="s">
        <v>1005</v>
      </c>
    </row>
    <row customHeight="1" ht="11.25">
      <c r="A425" s="1852" t="s">
        <v>2405</v>
      </c>
      <c r="B425" s="1852" t="s">
        <v>16</v>
      </c>
      <c r="C425" s="1852" t="s">
        <v>3418</v>
      </c>
      <c r="D425" s="1852" t="s">
        <v>3419</v>
      </c>
      <c r="E425" s="1852" t="s">
        <v>3420</v>
      </c>
      <c r="F425" s="1852" t="s">
        <v>2538</v>
      </c>
      <c r="G425" s="1852" t="s">
        <v>28</v>
      </c>
      <c r="H425" s="1852" t="s">
        <v>28</v>
      </c>
      <c r="I425" s="1852" t="s">
        <v>1005</v>
      </c>
    </row>
    <row customHeight="1" ht="11.25">
      <c r="A426" s="1852" t="s">
        <v>2405</v>
      </c>
      <c r="B426" s="1852" t="s">
        <v>16</v>
      </c>
      <c r="C426" s="1852" t="s">
        <v>3421</v>
      </c>
      <c r="D426" s="1852" t="s">
        <v>3422</v>
      </c>
      <c r="E426" s="1852" t="s">
        <v>3423</v>
      </c>
      <c r="F426" s="1852" t="s">
        <v>2542</v>
      </c>
      <c r="G426" s="1852" t="s">
        <v>2604</v>
      </c>
      <c r="H426" s="1852" t="s">
        <v>28</v>
      </c>
      <c r="I426" s="1852" t="s">
        <v>1005</v>
      </c>
    </row>
    <row customHeight="1" ht="11.25">
      <c r="A427" s="1852" t="s">
        <v>2405</v>
      </c>
      <c r="B427" s="1852" t="s">
        <v>16</v>
      </c>
      <c r="C427" s="1852" t="s">
        <v>2911</v>
      </c>
      <c r="D427" s="1852" t="s">
        <v>2912</v>
      </c>
      <c r="E427" s="1852" t="s">
        <v>2913</v>
      </c>
      <c r="F427" s="1852" t="s">
        <v>2914</v>
      </c>
      <c r="G427" s="1852" t="s">
        <v>28</v>
      </c>
      <c r="H427" s="1852" t="s">
        <v>28</v>
      </c>
      <c r="I427" s="1852" t="s">
        <v>1005</v>
      </c>
    </row>
    <row customHeight="1" ht="11.25">
      <c r="A428" s="1852" t="s">
        <v>2405</v>
      </c>
      <c r="B428" s="1852" t="s">
        <v>16</v>
      </c>
      <c r="C428" s="1852" t="s">
        <v>2924</v>
      </c>
      <c r="D428" s="1852" t="s">
        <v>2925</v>
      </c>
      <c r="E428" s="1852" t="s">
        <v>2926</v>
      </c>
      <c r="F428" s="1852" t="s">
        <v>2526</v>
      </c>
      <c r="G428" s="1852" t="s">
        <v>28</v>
      </c>
      <c r="H428" s="1852" t="s">
        <v>28</v>
      </c>
      <c r="I428" s="1852" t="s">
        <v>1005</v>
      </c>
    </row>
    <row customHeight="1" ht="11.25">
      <c r="A429" s="1852" t="s">
        <v>2405</v>
      </c>
      <c r="B429" s="1852" t="s">
        <v>16</v>
      </c>
      <c r="C429" s="1852" t="s">
        <v>2930</v>
      </c>
      <c r="D429" s="1852" t="s">
        <v>2931</v>
      </c>
      <c r="E429" s="1852" t="s">
        <v>2932</v>
      </c>
      <c r="F429" s="1852" t="s">
        <v>2443</v>
      </c>
      <c r="G429" s="1852" t="s">
        <v>28</v>
      </c>
      <c r="H429" s="1852" t="s">
        <v>28</v>
      </c>
      <c r="I429" s="1852" t="s">
        <v>1005</v>
      </c>
    </row>
    <row customHeight="1" ht="11.25">
      <c r="A430" s="1852" t="s">
        <v>2405</v>
      </c>
      <c r="B430" s="1852" t="s">
        <v>16</v>
      </c>
      <c r="C430" s="1852" t="s">
        <v>2933</v>
      </c>
      <c r="D430" s="1852" t="s">
        <v>2934</v>
      </c>
      <c r="E430" s="1852" t="s">
        <v>2935</v>
      </c>
      <c r="F430" s="1852" t="s">
        <v>2662</v>
      </c>
      <c r="G430" s="1852" t="s">
        <v>28</v>
      </c>
      <c r="H430" s="1852" t="s">
        <v>28</v>
      </c>
      <c r="I430" s="1852" t="s">
        <v>1005</v>
      </c>
    </row>
    <row customHeight="1" ht="11.25">
      <c r="A431" s="1852" t="s">
        <v>2405</v>
      </c>
      <c r="B431" s="1852" t="s">
        <v>16</v>
      </c>
      <c r="C431" s="1852" t="s">
        <v>3424</v>
      </c>
      <c r="D431" s="1852" t="s">
        <v>3425</v>
      </c>
      <c r="E431" s="1852" t="s">
        <v>3426</v>
      </c>
      <c r="F431" s="1852" t="s">
        <v>2681</v>
      </c>
      <c r="G431" s="1852" t="s">
        <v>2604</v>
      </c>
      <c r="H431" s="1852" t="s">
        <v>28</v>
      </c>
      <c r="I431" s="1852" t="s">
        <v>1005</v>
      </c>
    </row>
    <row customHeight="1" ht="11.25">
      <c r="A432" s="1852" t="s">
        <v>2405</v>
      </c>
      <c r="B432" s="1852" t="s">
        <v>16</v>
      </c>
      <c r="C432" s="1852" t="s">
        <v>2948</v>
      </c>
      <c r="D432" s="1852" t="s">
        <v>2949</v>
      </c>
      <c r="E432" s="1852" t="s">
        <v>2950</v>
      </c>
      <c r="F432" s="1852" t="s">
        <v>2538</v>
      </c>
      <c r="G432" s="1852" t="s">
        <v>28</v>
      </c>
      <c r="H432" s="1852" t="s">
        <v>28</v>
      </c>
      <c r="I432" s="1852" t="s">
        <v>1005</v>
      </c>
    </row>
    <row customHeight="1" ht="11.25">
      <c r="A433" s="1852" t="s">
        <v>2405</v>
      </c>
      <c r="B433" s="1852" t="s">
        <v>16</v>
      </c>
      <c r="C433" s="1852" t="s">
        <v>2951</v>
      </c>
      <c r="D433" s="1852" t="s">
        <v>2952</v>
      </c>
      <c r="E433" s="1852" t="s">
        <v>2953</v>
      </c>
      <c r="F433" s="1852" t="s">
        <v>2652</v>
      </c>
      <c r="G433" s="1852" t="s">
        <v>28</v>
      </c>
      <c r="H433" s="1852" t="s">
        <v>28</v>
      </c>
      <c r="I433" s="1852" t="s">
        <v>1005</v>
      </c>
    </row>
    <row customHeight="1" ht="11.25">
      <c r="A434" s="1852" t="s">
        <v>2405</v>
      </c>
      <c r="B434" s="1852" t="s">
        <v>16</v>
      </c>
      <c r="C434" s="1852" t="s">
        <v>2954</v>
      </c>
      <c r="D434" s="1852" t="s">
        <v>2955</v>
      </c>
      <c r="E434" s="1852" t="s">
        <v>2956</v>
      </c>
      <c r="F434" s="1852" t="s">
        <v>2662</v>
      </c>
      <c r="G434" s="1852" t="s">
        <v>28</v>
      </c>
      <c r="H434" s="1852" t="s">
        <v>28</v>
      </c>
      <c r="I434" s="1852" t="s">
        <v>1005</v>
      </c>
    </row>
    <row customHeight="1" ht="11.25">
      <c r="A435" s="1852" t="s">
        <v>2405</v>
      </c>
      <c r="B435" s="1852" t="s">
        <v>16</v>
      </c>
      <c r="C435" s="1852" t="s">
        <v>3427</v>
      </c>
      <c r="D435" s="1852" t="s">
        <v>3428</v>
      </c>
      <c r="E435" s="1852" t="s">
        <v>3429</v>
      </c>
      <c r="F435" s="1852" t="s">
        <v>2739</v>
      </c>
      <c r="G435" s="1852" t="s">
        <v>28</v>
      </c>
      <c r="H435" s="1852" t="s">
        <v>3430</v>
      </c>
      <c r="I435" s="1852" t="s">
        <v>1005</v>
      </c>
    </row>
    <row customHeight="1" ht="11.25">
      <c r="A436" s="1852" t="s">
        <v>2405</v>
      </c>
      <c r="B436" s="1852" t="s">
        <v>16</v>
      </c>
      <c r="C436" s="1852" t="s">
        <v>3431</v>
      </c>
      <c r="D436" s="1852" t="s">
        <v>3432</v>
      </c>
      <c r="E436" s="1852" t="s">
        <v>3433</v>
      </c>
      <c r="F436" s="1852" t="s">
        <v>55</v>
      </c>
      <c r="G436" s="1852" t="s">
        <v>28</v>
      </c>
      <c r="H436" s="1852" t="s">
        <v>28</v>
      </c>
      <c r="I436" s="1852" t="s">
        <v>1005</v>
      </c>
    </row>
    <row customHeight="1" ht="11.25">
      <c r="A437" s="1852" t="s">
        <v>2405</v>
      </c>
      <c r="B437" s="1852" t="s">
        <v>16</v>
      </c>
      <c r="C437" s="1852" t="s">
        <v>3434</v>
      </c>
      <c r="D437" s="1852" t="s">
        <v>3432</v>
      </c>
      <c r="E437" s="1852" t="s">
        <v>3435</v>
      </c>
      <c r="F437" s="1852" t="s">
        <v>2625</v>
      </c>
      <c r="G437" s="1852" t="s">
        <v>28</v>
      </c>
      <c r="H437" s="1852" t="s">
        <v>28</v>
      </c>
      <c r="I437" s="1852" t="s">
        <v>1005</v>
      </c>
    </row>
    <row customHeight="1" ht="11.25">
      <c r="A438" s="1852" t="s">
        <v>2405</v>
      </c>
      <c r="B438" s="1852" t="s">
        <v>16</v>
      </c>
      <c r="C438" s="1852" t="s">
        <v>2969</v>
      </c>
      <c r="D438" s="1852" t="s">
        <v>2970</v>
      </c>
      <c r="E438" s="1852" t="s">
        <v>2971</v>
      </c>
      <c r="F438" s="1852" t="s">
        <v>2443</v>
      </c>
      <c r="G438" s="1852" t="s">
        <v>28</v>
      </c>
      <c r="H438" s="1852" t="s">
        <v>28</v>
      </c>
      <c r="I438" s="1852" t="s">
        <v>1005</v>
      </c>
    </row>
    <row customHeight="1" ht="11.25">
      <c r="A439" s="1852" t="s">
        <v>2405</v>
      </c>
      <c r="B439" s="1852" t="s">
        <v>16</v>
      </c>
      <c r="C439" s="1852" t="s">
        <v>2972</v>
      </c>
      <c r="D439" s="1852" t="s">
        <v>2973</v>
      </c>
      <c r="E439" s="1852" t="s">
        <v>2974</v>
      </c>
      <c r="F439" s="1852" t="s">
        <v>2652</v>
      </c>
      <c r="G439" s="1852" t="s">
        <v>28</v>
      </c>
      <c r="H439" s="1852" t="s">
        <v>28</v>
      </c>
      <c r="I439" s="1852" t="s">
        <v>1005</v>
      </c>
    </row>
    <row customHeight="1" ht="11.25">
      <c r="A440" s="1852" t="s">
        <v>2405</v>
      </c>
      <c r="B440" s="1852" t="s">
        <v>16</v>
      </c>
      <c r="C440" s="1852" t="s">
        <v>2978</v>
      </c>
      <c r="D440" s="1852" t="s">
        <v>2979</v>
      </c>
      <c r="E440" s="1852" t="s">
        <v>2980</v>
      </c>
      <c r="F440" s="1852" t="s">
        <v>2589</v>
      </c>
      <c r="G440" s="1852" t="s">
        <v>28</v>
      </c>
      <c r="H440" s="1852" t="s">
        <v>28</v>
      </c>
      <c r="I440" s="1852" t="s">
        <v>1005</v>
      </c>
    </row>
    <row customHeight="1" ht="11.25">
      <c r="A441" s="1852" t="s">
        <v>2405</v>
      </c>
      <c r="B441" s="1852" t="s">
        <v>16</v>
      </c>
      <c r="C441" s="1852" t="s">
        <v>2984</v>
      </c>
      <c r="D441" s="1852" t="s">
        <v>2985</v>
      </c>
      <c r="E441" s="1852" t="s">
        <v>2986</v>
      </c>
      <c r="F441" s="1852" t="s">
        <v>2542</v>
      </c>
      <c r="G441" s="1852" t="s">
        <v>28</v>
      </c>
      <c r="H441" s="1852" t="s">
        <v>28</v>
      </c>
      <c r="I441" s="1852" t="s">
        <v>1005</v>
      </c>
    </row>
    <row customHeight="1" ht="11.25">
      <c r="A442" s="1852" t="s">
        <v>2405</v>
      </c>
      <c r="B442" s="1852" t="s">
        <v>16</v>
      </c>
      <c r="C442" s="1852" t="s">
        <v>2994</v>
      </c>
      <c r="D442" s="1852" t="s">
        <v>2995</v>
      </c>
      <c r="E442" s="1852" t="s">
        <v>2996</v>
      </c>
      <c r="F442" s="1852" t="s">
        <v>2538</v>
      </c>
      <c r="G442" s="1852" t="s">
        <v>2997</v>
      </c>
      <c r="H442" s="1852" t="s">
        <v>28</v>
      </c>
      <c r="I442" s="1852" t="s">
        <v>1005</v>
      </c>
    </row>
    <row customHeight="1" ht="11.25">
      <c r="A443" s="1852" t="s">
        <v>2405</v>
      </c>
      <c r="B443" s="1852" t="s">
        <v>16</v>
      </c>
      <c r="C443" s="1852" t="s">
        <v>3436</v>
      </c>
      <c r="D443" s="1852" t="s">
        <v>3437</v>
      </c>
      <c r="E443" s="1852" t="s">
        <v>3438</v>
      </c>
      <c r="F443" s="1852" t="s">
        <v>2542</v>
      </c>
      <c r="G443" s="1852" t="s">
        <v>3439</v>
      </c>
      <c r="H443" s="1852" t="s">
        <v>28</v>
      </c>
      <c r="I443" s="1852" t="s">
        <v>1005</v>
      </c>
    </row>
    <row customHeight="1" ht="11.25">
      <c r="A444" s="1852" t="s">
        <v>2405</v>
      </c>
      <c r="B444" s="1852" t="s">
        <v>16</v>
      </c>
      <c r="C444" s="1852" t="s">
        <v>3006</v>
      </c>
      <c r="D444" s="1852" t="s">
        <v>3007</v>
      </c>
      <c r="E444" s="1852" t="s">
        <v>3008</v>
      </c>
      <c r="F444" s="1852" t="s">
        <v>2739</v>
      </c>
      <c r="G444" s="1852" t="s">
        <v>28</v>
      </c>
      <c r="H444" s="1852" t="s">
        <v>28</v>
      </c>
      <c r="I444" s="1852" t="s">
        <v>1005</v>
      </c>
    </row>
    <row customHeight="1" ht="11.25">
      <c r="A445" s="1852" t="s">
        <v>2405</v>
      </c>
      <c r="B445" s="1852" t="s">
        <v>16</v>
      </c>
      <c r="C445" s="1852" t="s">
        <v>3009</v>
      </c>
      <c r="D445" s="1852" t="s">
        <v>3010</v>
      </c>
      <c r="E445" s="1852" t="s">
        <v>3011</v>
      </c>
      <c r="F445" s="1852" t="s">
        <v>2739</v>
      </c>
      <c r="G445" s="1852" t="s">
        <v>28</v>
      </c>
      <c r="H445" s="1852" t="s">
        <v>28</v>
      </c>
      <c r="I445" s="1852" t="s">
        <v>1005</v>
      </c>
    </row>
    <row customHeight="1" ht="11.25">
      <c r="A446" s="1852" t="s">
        <v>2405</v>
      </c>
      <c r="B446" s="1852" t="s">
        <v>16</v>
      </c>
      <c r="C446" s="1852" t="s">
        <v>3440</v>
      </c>
      <c r="D446" s="1852" t="s">
        <v>3441</v>
      </c>
      <c r="E446" s="1852" t="s">
        <v>3442</v>
      </c>
      <c r="F446" s="1852" t="s">
        <v>2636</v>
      </c>
      <c r="G446" s="1852" t="s">
        <v>28</v>
      </c>
      <c r="H446" s="1852" t="s">
        <v>28</v>
      </c>
      <c r="I446" s="1852" t="s">
        <v>1005</v>
      </c>
    </row>
    <row customHeight="1" ht="11.25">
      <c r="A447" s="1852" t="s">
        <v>2405</v>
      </c>
      <c r="B447" s="1852" t="s">
        <v>16</v>
      </c>
      <c r="C447" s="1852" t="s">
        <v>3443</v>
      </c>
      <c r="D447" s="1852" t="s">
        <v>3444</v>
      </c>
      <c r="E447" s="1852" t="s">
        <v>3445</v>
      </c>
      <c r="F447" s="1852" t="s">
        <v>2526</v>
      </c>
      <c r="G447" s="1852" t="s">
        <v>28</v>
      </c>
      <c r="H447" s="1852" t="s">
        <v>28</v>
      </c>
      <c r="I447" s="1852" t="s">
        <v>1005</v>
      </c>
    </row>
    <row customHeight="1" ht="11.25">
      <c r="A448" s="1852" t="s">
        <v>2405</v>
      </c>
      <c r="B448" s="1852" t="s">
        <v>16</v>
      </c>
      <c r="C448" s="1852" t="s">
        <v>3015</v>
      </c>
      <c r="D448" s="1852" t="s">
        <v>3016</v>
      </c>
      <c r="E448" s="1852" t="s">
        <v>3017</v>
      </c>
      <c r="F448" s="1852" t="s">
        <v>2717</v>
      </c>
      <c r="G448" s="1852" t="s">
        <v>28</v>
      </c>
      <c r="H448" s="1852" t="s">
        <v>28</v>
      </c>
      <c r="I448" s="1852" t="s">
        <v>1005</v>
      </c>
    </row>
    <row customHeight="1" ht="11.25">
      <c r="A449" s="1852" t="s">
        <v>2405</v>
      </c>
      <c r="B449" s="1852" t="s">
        <v>16</v>
      </c>
      <c r="C449" s="1852" t="s">
        <v>3018</v>
      </c>
      <c r="D449" s="1852" t="s">
        <v>3019</v>
      </c>
      <c r="E449" s="1852" t="s">
        <v>3020</v>
      </c>
      <c r="F449" s="1852" t="s">
        <v>2584</v>
      </c>
      <c r="G449" s="1852" t="s">
        <v>28</v>
      </c>
      <c r="H449" s="1852" t="s">
        <v>28</v>
      </c>
      <c r="I449" s="1852" t="s">
        <v>1005</v>
      </c>
    </row>
    <row customHeight="1" ht="11.25">
      <c r="A450" s="1852" t="s">
        <v>2405</v>
      </c>
      <c r="B450" s="1852" t="s">
        <v>16</v>
      </c>
      <c r="C450" s="1852" t="s">
        <v>3446</v>
      </c>
      <c r="D450" s="1852" t="s">
        <v>3447</v>
      </c>
      <c r="E450" s="1852" t="s">
        <v>3448</v>
      </c>
      <c r="F450" s="1852" t="s">
        <v>2696</v>
      </c>
      <c r="G450" s="1852" t="s">
        <v>28</v>
      </c>
      <c r="H450" s="1852" t="s">
        <v>28</v>
      </c>
      <c r="I450" s="1852" t="s">
        <v>1005</v>
      </c>
    </row>
    <row customHeight="1" ht="11.25">
      <c r="A451" s="1852" t="s">
        <v>2405</v>
      </c>
      <c r="B451" s="1852" t="s">
        <v>16</v>
      </c>
      <c r="C451" s="1852" t="s">
        <v>3021</v>
      </c>
      <c r="D451" s="1852" t="s">
        <v>3022</v>
      </c>
      <c r="E451" s="1852" t="s">
        <v>3023</v>
      </c>
      <c r="F451" s="1852" t="s">
        <v>3024</v>
      </c>
      <c r="G451" s="1852" t="s">
        <v>3025</v>
      </c>
      <c r="H451" s="1852" t="s">
        <v>28</v>
      </c>
      <c r="I451" s="1852" t="s">
        <v>1005</v>
      </c>
    </row>
    <row customHeight="1" ht="11.25">
      <c r="A452" s="1852" t="s">
        <v>2405</v>
      </c>
      <c r="B452" s="1852" t="s">
        <v>16</v>
      </c>
      <c r="C452" s="1852" t="s">
        <v>3030</v>
      </c>
      <c r="D452" s="1852" t="s">
        <v>3031</v>
      </c>
      <c r="E452" s="1852" t="s">
        <v>3032</v>
      </c>
      <c r="F452" s="1852" t="s">
        <v>2662</v>
      </c>
      <c r="G452" s="1852" t="s">
        <v>28</v>
      </c>
      <c r="H452" s="1852" t="s">
        <v>28</v>
      </c>
      <c r="I452" s="1852" t="s">
        <v>1005</v>
      </c>
    </row>
    <row customHeight="1" ht="11.25">
      <c r="A453" s="1852" t="s">
        <v>2405</v>
      </c>
      <c r="B453" s="1852" t="s">
        <v>16</v>
      </c>
      <c r="C453" s="1852" t="s">
        <v>3033</v>
      </c>
      <c r="D453" s="1852" t="s">
        <v>3034</v>
      </c>
      <c r="E453" s="1852" t="s">
        <v>3035</v>
      </c>
      <c r="F453" s="1852" t="s">
        <v>3024</v>
      </c>
      <c r="G453" s="1852" t="s">
        <v>28</v>
      </c>
      <c r="H453" s="1852" t="s">
        <v>3036</v>
      </c>
      <c r="I453" s="1852" t="s">
        <v>1005</v>
      </c>
    </row>
    <row customHeight="1" ht="11.25">
      <c r="A454" s="1852" t="s">
        <v>2405</v>
      </c>
      <c r="B454" s="1852" t="s">
        <v>16</v>
      </c>
      <c r="C454" s="1852" t="s">
        <v>3043</v>
      </c>
      <c r="D454" s="1852" t="s">
        <v>3044</v>
      </c>
      <c r="E454" s="1852" t="s">
        <v>3045</v>
      </c>
      <c r="F454" s="1852" t="s">
        <v>3024</v>
      </c>
      <c r="G454" s="1852" t="s">
        <v>28</v>
      </c>
      <c r="H454" s="1852" t="s">
        <v>28</v>
      </c>
      <c r="I454" s="1852" t="s">
        <v>1005</v>
      </c>
    </row>
    <row customHeight="1" ht="11.25">
      <c r="A455" s="1852" t="s">
        <v>2405</v>
      </c>
      <c r="B455" s="1852" t="s">
        <v>16</v>
      </c>
      <c r="C455" s="1852" t="s">
        <v>3046</v>
      </c>
      <c r="D455" s="1852" t="s">
        <v>3047</v>
      </c>
      <c r="E455" s="1852" t="s">
        <v>3048</v>
      </c>
      <c r="F455" s="1852" t="s">
        <v>3024</v>
      </c>
      <c r="G455" s="1852" t="s">
        <v>28</v>
      </c>
      <c r="H455" s="1852" t="s">
        <v>28</v>
      </c>
      <c r="I455" s="1852" t="s">
        <v>1005</v>
      </c>
    </row>
    <row customHeight="1" ht="11.25">
      <c r="A456" s="1852" t="s">
        <v>2405</v>
      </c>
      <c r="B456" s="1852" t="s">
        <v>16</v>
      </c>
      <c r="C456" s="1852" t="s">
        <v>3057</v>
      </c>
      <c r="D456" s="1852" t="s">
        <v>3058</v>
      </c>
      <c r="E456" s="1852" t="s">
        <v>3059</v>
      </c>
      <c r="F456" s="1852" t="s">
        <v>3060</v>
      </c>
      <c r="G456" s="1852" t="s">
        <v>28</v>
      </c>
      <c r="H456" s="1852" t="s">
        <v>28</v>
      </c>
      <c r="I456" s="1852" t="s">
        <v>1005</v>
      </c>
    </row>
    <row customHeight="1" ht="11.25">
      <c r="A457" s="1852" t="s">
        <v>2405</v>
      </c>
      <c r="B457" s="1852" t="s">
        <v>16</v>
      </c>
      <c r="C457" s="1852" t="s">
        <v>3068</v>
      </c>
      <c r="D457" s="1852" t="s">
        <v>3069</v>
      </c>
      <c r="E457" s="1852" t="s">
        <v>3070</v>
      </c>
      <c r="F457" s="1852" t="s">
        <v>3071</v>
      </c>
      <c r="G457" s="1852" t="s">
        <v>28</v>
      </c>
      <c r="H457" s="1852" t="s">
        <v>28</v>
      </c>
      <c r="I457" s="1852" t="s">
        <v>1005</v>
      </c>
    </row>
    <row customHeight="1" ht="11.25">
      <c r="A458" s="1852" t="s">
        <v>2405</v>
      </c>
      <c r="B458" s="1852" t="s">
        <v>16</v>
      </c>
      <c r="C458" s="1852" t="s">
        <v>3072</v>
      </c>
      <c r="D458" s="1852" t="s">
        <v>3073</v>
      </c>
      <c r="E458" s="1852" t="s">
        <v>3074</v>
      </c>
      <c r="F458" s="1852" t="s">
        <v>3075</v>
      </c>
      <c r="G458" s="1852" t="s">
        <v>28</v>
      </c>
      <c r="H458" s="1852" t="s">
        <v>28</v>
      </c>
      <c r="I458" s="1852" t="s">
        <v>1005</v>
      </c>
    </row>
    <row customHeight="1" ht="11.25">
      <c r="A459" s="1852" t="s">
        <v>2405</v>
      </c>
      <c r="B459" s="1852" t="s">
        <v>16</v>
      </c>
      <c r="C459" s="1852" t="s">
        <v>3079</v>
      </c>
      <c r="D459" s="1852" t="s">
        <v>3080</v>
      </c>
      <c r="E459" s="1852" t="s">
        <v>3081</v>
      </c>
      <c r="F459" s="1852" t="s">
        <v>2476</v>
      </c>
      <c r="G459" s="1852" t="s">
        <v>28</v>
      </c>
      <c r="H459" s="1852" t="s">
        <v>3082</v>
      </c>
      <c r="I459" s="1852" t="s">
        <v>1058</v>
      </c>
    </row>
    <row customHeight="1" ht="11.25">
      <c r="A460" s="1852" t="s">
        <v>2405</v>
      </c>
      <c r="B460" s="1852" t="s">
        <v>16</v>
      </c>
      <c r="C460" s="1852" t="s">
        <v>3083</v>
      </c>
      <c r="D460" s="1852" t="s">
        <v>3084</v>
      </c>
      <c r="E460" s="1852" t="s">
        <v>3085</v>
      </c>
      <c r="F460" s="1852" t="s">
        <v>2636</v>
      </c>
      <c r="G460" s="1852" t="s">
        <v>3086</v>
      </c>
      <c r="H460" s="1852" t="s">
        <v>28</v>
      </c>
      <c r="I460" s="1852" t="s">
        <v>1058</v>
      </c>
    </row>
    <row customHeight="1" ht="11.25">
      <c r="A461" s="1852" t="s">
        <v>2405</v>
      </c>
      <c r="B461" s="1852" t="s">
        <v>16</v>
      </c>
      <c r="C461" s="1852" t="s">
        <v>2424</v>
      </c>
      <c r="D461" s="1852" t="s">
        <v>2425</v>
      </c>
      <c r="E461" s="1852" t="s">
        <v>2426</v>
      </c>
      <c r="F461" s="1852" t="s">
        <v>2427</v>
      </c>
      <c r="G461" s="1852" t="s">
        <v>28</v>
      </c>
      <c r="H461" s="1852" t="s">
        <v>28</v>
      </c>
      <c r="I461" s="1852" t="s">
        <v>1058</v>
      </c>
    </row>
    <row customHeight="1" ht="11.25">
      <c r="A462" s="1852" t="s">
        <v>2405</v>
      </c>
      <c r="B462" s="1852" t="s">
        <v>16</v>
      </c>
      <c r="C462" s="1852" t="s">
        <v>2428</v>
      </c>
      <c r="D462" s="1852" t="s">
        <v>2429</v>
      </c>
      <c r="E462" s="1852" t="s">
        <v>2430</v>
      </c>
      <c r="F462" s="1852" t="s">
        <v>2414</v>
      </c>
      <c r="G462" s="1852" t="s">
        <v>2431</v>
      </c>
      <c r="H462" s="1852" t="s">
        <v>28</v>
      </c>
      <c r="I462" s="1852" t="s">
        <v>1058</v>
      </c>
    </row>
    <row customHeight="1" ht="11.25">
      <c r="A463" s="1852" t="s">
        <v>2405</v>
      </c>
      <c r="B463" s="1852" t="s">
        <v>16</v>
      </c>
      <c r="C463" s="1852" t="s">
        <v>2432</v>
      </c>
      <c r="D463" s="1852" t="s">
        <v>2433</v>
      </c>
      <c r="E463" s="1852" t="s">
        <v>2434</v>
      </c>
      <c r="F463" s="1852" t="s">
        <v>2435</v>
      </c>
      <c r="G463" s="1852" t="s">
        <v>28</v>
      </c>
      <c r="H463" s="1852" t="s">
        <v>28</v>
      </c>
      <c r="I463" s="1852" t="s">
        <v>1058</v>
      </c>
    </row>
    <row customHeight="1" ht="11.25">
      <c r="A464" s="1852" t="s">
        <v>2405</v>
      </c>
      <c r="B464" s="1852" t="s">
        <v>16</v>
      </c>
      <c r="C464" s="1852" t="s">
        <v>2436</v>
      </c>
      <c r="D464" s="1852" t="s">
        <v>2437</v>
      </c>
      <c r="E464" s="1852" t="s">
        <v>2438</v>
      </c>
      <c r="F464" s="1852" t="s">
        <v>2439</v>
      </c>
      <c r="G464" s="1852" t="s">
        <v>28</v>
      </c>
      <c r="H464" s="1852" t="s">
        <v>28</v>
      </c>
      <c r="I464" s="1852" t="s">
        <v>1058</v>
      </c>
    </row>
    <row customHeight="1" ht="11.25">
      <c r="A465" s="1852" t="s">
        <v>2405</v>
      </c>
      <c r="B465" s="1852" t="s">
        <v>16</v>
      </c>
      <c r="C465" s="1852" t="s">
        <v>3091</v>
      </c>
      <c r="D465" s="1852" t="s">
        <v>3092</v>
      </c>
      <c r="E465" s="1852" t="s">
        <v>3093</v>
      </c>
      <c r="F465" s="1852" t="s">
        <v>2499</v>
      </c>
      <c r="G465" s="1852" t="s">
        <v>28</v>
      </c>
      <c r="H465" s="1852" t="s">
        <v>28</v>
      </c>
      <c r="I465" s="1852" t="s">
        <v>1058</v>
      </c>
    </row>
    <row customHeight="1" ht="11.25">
      <c r="A466" s="1852" t="s">
        <v>2405</v>
      </c>
      <c r="B466" s="1852" t="s">
        <v>16</v>
      </c>
      <c r="C466" s="1852" t="s">
        <v>2448</v>
      </c>
      <c r="D466" s="1852" t="s">
        <v>2449</v>
      </c>
      <c r="E466" s="1852" t="s">
        <v>2450</v>
      </c>
      <c r="F466" s="1852" t="s">
        <v>2451</v>
      </c>
      <c r="G466" s="1852" t="s">
        <v>28</v>
      </c>
      <c r="H466" s="1852" t="s">
        <v>28</v>
      </c>
      <c r="I466" s="1852" t="s">
        <v>1058</v>
      </c>
    </row>
    <row customHeight="1" ht="11.25">
      <c r="A467" s="1852" t="s">
        <v>2405</v>
      </c>
      <c r="B467" s="1852" t="s">
        <v>16</v>
      </c>
      <c r="C467" s="1852" t="s">
        <v>2452</v>
      </c>
      <c r="D467" s="1852" t="s">
        <v>2453</v>
      </c>
      <c r="E467" s="1852" t="s">
        <v>2454</v>
      </c>
      <c r="F467" s="1852" t="s">
        <v>2435</v>
      </c>
      <c r="G467" s="1852" t="s">
        <v>28</v>
      </c>
      <c r="H467" s="1852" t="s">
        <v>28</v>
      </c>
      <c r="I467" s="1852" t="s">
        <v>1058</v>
      </c>
    </row>
    <row customHeight="1" ht="11.25">
      <c r="A468" s="1852" t="s">
        <v>2405</v>
      </c>
      <c r="B468" s="1852" t="s">
        <v>16</v>
      </c>
      <c r="C468" s="1852" t="s">
        <v>3449</v>
      </c>
      <c r="D468" s="1852" t="s">
        <v>3450</v>
      </c>
      <c r="E468" s="1852" t="s">
        <v>3451</v>
      </c>
      <c r="F468" s="1852" t="s">
        <v>2542</v>
      </c>
      <c r="G468" s="1852" t="s">
        <v>28</v>
      </c>
      <c r="H468" s="1852" t="s">
        <v>28</v>
      </c>
      <c r="I468" s="1852" t="s">
        <v>1058</v>
      </c>
    </row>
    <row customHeight="1" ht="11.25">
      <c r="A469" s="1852" t="s">
        <v>2405</v>
      </c>
      <c r="B469" s="1852" t="s">
        <v>16</v>
      </c>
      <c r="C469" s="1852" t="s">
        <v>2485</v>
      </c>
      <c r="D469" s="1852" t="s">
        <v>2486</v>
      </c>
      <c r="E469" s="1852" t="s">
        <v>2487</v>
      </c>
      <c r="F469" s="1852" t="s">
        <v>2488</v>
      </c>
      <c r="G469" s="1852" t="s">
        <v>2431</v>
      </c>
      <c r="H469" s="1852" t="s">
        <v>28</v>
      </c>
      <c r="I469" s="1852" t="s">
        <v>1058</v>
      </c>
    </row>
    <row customHeight="1" ht="11.25">
      <c r="A470" s="1852" t="s">
        <v>2405</v>
      </c>
      <c r="B470" s="1852" t="s">
        <v>16</v>
      </c>
      <c r="C470" s="1852" t="s">
        <v>2492</v>
      </c>
      <c r="D470" s="1852" t="s">
        <v>2493</v>
      </c>
      <c r="E470" s="1852" t="s">
        <v>2494</v>
      </c>
      <c r="F470" s="1852" t="s">
        <v>2495</v>
      </c>
      <c r="G470" s="1852" t="s">
        <v>28</v>
      </c>
      <c r="H470" s="1852" t="s">
        <v>28</v>
      </c>
      <c r="I470" s="1852" t="s">
        <v>1058</v>
      </c>
    </row>
    <row customHeight="1" ht="11.25">
      <c r="A471" s="1852" t="s">
        <v>2405</v>
      </c>
      <c r="B471" s="1852" t="s">
        <v>16</v>
      </c>
      <c r="C471" s="1852" t="s">
        <v>2496</v>
      </c>
      <c r="D471" s="1852" t="s">
        <v>2497</v>
      </c>
      <c r="E471" s="1852" t="s">
        <v>2498</v>
      </c>
      <c r="F471" s="1852" t="s">
        <v>2499</v>
      </c>
      <c r="G471" s="1852" t="s">
        <v>28</v>
      </c>
      <c r="H471" s="1852" t="s">
        <v>2500</v>
      </c>
      <c r="I471" s="1852" t="s">
        <v>1058</v>
      </c>
    </row>
    <row customHeight="1" ht="11.25">
      <c r="A472" s="1852" t="s">
        <v>2405</v>
      </c>
      <c r="B472" s="1852" t="s">
        <v>16</v>
      </c>
      <c r="C472" s="1852" t="s">
        <v>3452</v>
      </c>
      <c r="D472" s="1852" t="s">
        <v>3453</v>
      </c>
      <c r="E472" s="1852" t="s">
        <v>3454</v>
      </c>
      <c r="F472" s="1852" t="s">
        <v>2739</v>
      </c>
      <c r="G472" s="1852" t="s">
        <v>28</v>
      </c>
      <c r="H472" s="1852" t="s">
        <v>28</v>
      </c>
      <c r="I472" s="1852" t="s">
        <v>1058</v>
      </c>
    </row>
    <row customHeight="1" ht="11.25">
      <c r="A473" s="1852" t="s">
        <v>2405</v>
      </c>
      <c r="B473" s="1852" t="s">
        <v>16</v>
      </c>
      <c r="C473" s="1852" t="s">
        <v>3455</v>
      </c>
      <c r="D473" s="1852" t="s">
        <v>3456</v>
      </c>
      <c r="E473" s="1852" t="s">
        <v>3457</v>
      </c>
      <c r="F473" s="1852" t="s">
        <v>2542</v>
      </c>
      <c r="G473" s="1852" t="s">
        <v>28</v>
      </c>
      <c r="H473" s="1852" t="s">
        <v>28</v>
      </c>
      <c r="I473" s="1852" t="s">
        <v>1058</v>
      </c>
    </row>
    <row customHeight="1" ht="11.25">
      <c r="A474" s="1852" t="s">
        <v>2405</v>
      </c>
      <c r="B474" s="1852" t="s">
        <v>16</v>
      </c>
      <c r="C474" s="1852" t="s">
        <v>2508</v>
      </c>
      <c r="D474" s="1852" t="s">
        <v>2509</v>
      </c>
      <c r="E474" s="1852" t="s">
        <v>2506</v>
      </c>
      <c r="F474" s="1852" t="s">
        <v>2510</v>
      </c>
      <c r="G474" s="1852" t="s">
        <v>28</v>
      </c>
      <c r="H474" s="1852" t="s">
        <v>28</v>
      </c>
      <c r="I474" s="1852" t="s">
        <v>1058</v>
      </c>
    </row>
    <row customHeight="1" ht="11.25">
      <c r="A475" s="1852" t="s">
        <v>2405</v>
      </c>
      <c r="B475" s="1852" t="s">
        <v>16</v>
      </c>
      <c r="C475" s="1852" t="s">
        <v>2511</v>
      </c>
      <c r="D475" s="1852" t="s">
        <v>2512</v>
      </c>
      <c r="E475" s="1852" t="s">
        <v>2513</v>
      </c>
      <c r="F475" s="1852" t="s">
        <v>2499</v>
      </c>
      <c r="G475" s="1852" t="s">
        <v>28</v>
      </c>
      <c r="H475" s="1852" t="s">
        <v>28</v>
      </c>
      <c r="I475" s="1852" t="s">
        <v>1058</v>
      </c>
    </row>
    <row customHeight="1" ht="11.25">
      <c r="A476" s="1852" t="s">
        <v>2405</v>
      </c>
      <c r="B476" s="1852" t="s">
        <v>16</v>
      </c>
      <c r="C476" s="1852" t="s">
        <v>3458</v>
      </c>
      <c r="D476" s="1852" t="s">
        <v>3459</v>
      </c>
      <c r="E476" s="1852" t="s">
        <v>3460</v>
      </c>
      <c r="F476" s="1852" t="s">
        <v>2476</v>
      </c>
      <c r="G476" s="1852" t="s">
        <v>28</v>
      </c>
      <c r="H476" s="1852" t="s">
        <v>28</v>
      </c>
      <c r="I476" s="1852" t="s">
        <v>1058</v>
      </c>
    </row>
    <row customHeight="1" ht="11.25">
      <c r="A477" s="1852" t="s">
        <v>2405</v>
      </c>
      <c r="B477" s="1852" t="s">
        <v>16</v>
      </c>
      <c r="C477" s="1852" t="s">
        <v>2539</v>
      </c>
      <c r="D477" s="1852" t="s">
        <v>2540</v>
      </c>
      <c r="E477" s="1852" t="s">
        <v>2541</v>
      </c>
      <c r="F477" s="1852" t="s">
        <v>2542</v>
      </c>
      <c r="G477" s="1852" t="s">
        <v>2543</v>
      </c>
      <c r="H477" s="1852" t="s">
        <v>28</v>
      </c>
      <c r="I477" s="1852" t="s">
        <v>1058</v>
      </c>
    </row>
    <row customHeight="1" ht="11.25">
      <c r="A478" s="1852" t="s">
        <v>2405</v>
      </c>
      <c r="B478" s="1852" t="s">
        <v>16</v>
      </c>
      <c r="C478" s="1852" t="s">
        <v>2544</v>
      </c>
      <c r="D478" s="1852" t="s">
        <v>2545</v>
      </c>
      <c r="E478" s="1852" t="s">
        <v>2546</v>
      </c>
      <c r="F478" s="1852" t="s">
        <v>2476</v>
      </c>
      <c r="G478" s="1852" t="s">
        <v>28</v>
      </c>
      <c r="H478" s="1852" t="s">
        <v>28</v>
      </c>
      <c r="I478" s="1852" t="s">
        <v>1058</v>
      </c>
    </row>
    <row customHeight="1" ht="11.25">
      <c r="A479" s="1852" t="s">
        <v>2405</v>
      </c>
      <c r="B479" s="1852" t="s">
        <v>16</v>
      </c>
      <c r="C479" s="1852" t="s">
        <v>2547</v>
      </c>
      <c r="D479" s="1852" t="s">
        <v>2548</v>
      </c>
      <c r="E479" s="1852" t="s">
        <v>2549</v>
      </c>
      <c r="F479" s="1852" t="s">
        <v>2550</v>
      </c>
      <c r="G479" s="1852" t="s">
        <v>28</v>
      </c>
      <c r="H479" s="1852" t="s">
        <v>28</v>
      </c>
      <c r="I479" s="1852" t="s">
        <v>1058</v>
      </c>
    </row>
    <row customHeight="1" ht="11.25">
      <c r="A480" s="1852" t="s">
        <v>2405</v>
      </c>
      <c r="B480" s="1852" t="s">
        <v>16</v>
      </c>
      <c r="C480" s="1852" t="s">
        <v>2554</v>
      </c>
      <c r="D480" s="1852" t="s">
        <v>2555</v>
      </c>
      <c r="E480" s="1852" t="s">
        <v>2556</v>
      </c>
      <c r="F480" s="1852" t="s">
        <v>727</v>
      </c>
      <c r="G480" s="1852" t="s">
        <v>28</v>
      </c>
      <c r="H480" s="1852" t="s">
        <v>28</v>
      </c>
      <c r="I480" s="1852" t="s">
        <v>1058</v>
      </c>
    </row>
    <row customHeight="1" ht="11.25">
      <c r="A481" s="1852" t="s">
        <v>2405</v>
      </c>
      <c r="B481" s="1852" t="s">
        <v>16</v>
      </c>
      <c r="C481" s="1852" t="s">
        <v>3461</v>
      </c>
      <c r="D481" s="1852" t="s">
        <v>3462</v>
      </c>
      <c r="E481" s="1852" t="s">
        <v>3463</v>
      </c>
      <c r="F481" s="1852" t="s">
        <v>727</v>
      </c>
      <c r="G481" s="1852" t="s">
        <v>3464</v>
      </c>
      <c r="H481" s="1852" t="s">
        <v>28</v>
      </c>
      <c r="I481" s="1852" t="s">
        <v>1058</v>
      </c>
    </row>
    <row customHeight="1" ht="11.25">
      <c r="A482" s="1852" t="s">
        <v>2405</v>
      </c>
      <c r="B482" s="1852" t="s">
        <v>16</v>
      </c>
      <c r="C482" s="1852" t="s">
        <v>2560</v>
      </c>
      <c r="D482" s="1852" t="s">
        <v>2561</v>
      </c>
      <c r="E482" s="1852" t="s">
        <v>2562</v>
      </c>
      <c r="F482" s="1852" t="s">
        <v>727</v>
      </c>
      <c r="G482" s="1852" t="s">
        <v>2563</v>
      </c>
      <c r="H482" s="1852" t="s">
        <v>28</v>
      </c>
      <c r="I482" s="1852" t="s">
        <v>1058</v>
      </c>
    </row>
    <row customHeight="1" ht="11.25">
      <c r="A483" s="1852" t="s">
        <v>2405</v>
      </c>
      <c r="B483" s="1852" t="s">
        <v>16</v>
      </c>
      <c r="C483" s="1852" t="s">
        <v>2564</v>
      </c>
      <c r="D483" s="1852" t="s">
        <v>2565</v>
      </c>
      <c r="E483" s="1852" t="s">
        <v>2566</v>
      </c>
      <c r="F483" s="1852" t="s">
        <v>727</v>
      </c>
      <c r="G483" s="1852" t="s">
        <v>28</v>
      </c>
      <c r="H483" s="1852" t="s">
        <v>28</v>
      </c>
      <c r="I483" s="1852" t="s">
        <v>1058</v>
      </c>
    </row>
    <row customHeight="1" ht="11.25">
      <c r="A484" s="1852" t="s">
        <v>2405</v>
      </c>
      <c r="B484" s="1852" t="s">
        <v>16</v>
      </c>
      <c r="C484" s="1852" t="s">
        <v>28</v>
      </c>
      <c r="D484" s="1852" t="s">
        <v>2572</v>
      </c>
      <c r="E484" s="1852" t="s">
        <v>2573</v>
      </c>
      <c r="F484" s="1852" t="s">
        <v>2419</v>
      </c>
      <c r="G484" s="1852" t="s">
        <v>28</v>
      </c>
      <c r="H484" s="1852" t="s">
        <v>28</v>
      </c>
      <c r="I484" s="1852" t="s">
        <v>1058</v>
      </c>
    </row>
    <row customHeight="1" ht="11.25">
      <c r="A485" s="1852" t="s">
        <v>2405</v>
      </c>
      <c r="B485" s="1852" t="s">
        <v>16</v>
      </c>
      <c r="C485" s="1852" t="s">
        <v>2574</v>
      </c>
      <c r="D485" s="1852" t="s">
        <v>2575</v>
      </c>
      <c r="E485" s="1852" t="s">
        <v>2576</v>
      </c>
      <c r="F485" s="1852" t="s">
        <v>2577</v>
      </c>
      <c r="G485" s="1852" t="s">
        <v>28</v>
      </c>
      <c r="H485" s="1852" t="s">
        <v>28</v>
      </c>
      <c r="I485" s="1852" t="s">
        <v>1058</v>
      </c>
    </row>
    <row customHeight="1" ht="11.25">
      <c r="A486" s="1852" t="s">
        <v>2405</v>
      </c>
      <c r="B486" s="1852" t="s">
        <v>16</v>
      </c>
      <c r="C486" s="1852" t="s">
        <v>3101</v>
      </c>
      <c r="D486" s="1852" t="s">
        <v>3102</v>
      </c>
      <c r="E486" s="1852" t="s">
        <v>2576</v>
      </c>
      <c r="F486" s="1852" t="s">
        <v>3103</v>
      </c>
      <c r="G486" s="1852" t="s">
        <v>28</v>
      </c>
      <c r="H486" s="1852" t="s">
        <v>28</v>
      </c>
      <c r="I486" s="1852" t="s">
        <v>1058</v>
      </c>
    </row>
    <row customHeight="1" ht="11.25">
      <c r="A487" s="1852" t="s">
        <v>2405</v>
      </c>
      <c r="B487" s="1852" t="s">
        <v>16</v>
      </c>
      <c r="C487" s="1852" t="s">
        <v>2578</v>
      </c>
      <c r="D487" s="1852" t="s">
        <v>2579</v>
      </c>
      <c r="E487" s="1852" t="s">
        <v>2529</v>
      </c>
      <c r="F487" s="1852" t="s">
        <v>2580</v>
      </c>
      <c r="G487" s="1852" t="s">
        <v>28</v>
      </c>
      <c r="H487" s="1852" t="s">
        <v>28</v>
      </c>
      <c r="I487" s="1852" t="s">
        <v>1058</v>
      </c>
    </row>
    <row customHeight="1" ht="11.25">
      <c r="A488" s="1852" t="s">
        <v>2405</v>
      </c>
      <c r="B488" s="1852" t="s">
        <v>16</v>
      </c>
      <c r="C488" s="1852" t="s">
        <v>3108</v>
      </c>
      <c r="D488" s="1852" t="s">
        <v>3109</v>
      </c>
      <c r="E488" s="1852" t="s">
        <v>3110</v>
      </c>
      <c r="F488" s="1852" t="s">
        <v>2589</v>
      </c>
      <c r="G488" s="1852" t="s">
        <v>3111</v>
      </c>
      <c r="H488" s="1852" t="s">
        <v>28</v>
      </c>
      <c r="I488" s="1852" t="s">
        <v>1058</v>
      </c>
    </row>
    <row customHeight="1" ht="11.25">
      <c r="A489" s="1852" t="s">
        <v>2405</v>
      </c>
      <c r="B489" s="1852" t="s">
        <v>16</v>
      </c>
      <c r="C489" s="1852" t="s">
        <v>2586</v>
      </c>
      <c r="D489" s="1852" t="s">
        <v>2587</v>
      </c>
      <c r="E489" s="1852" t="s">
        <v>2588</v>
      </c>
      <c r="F489" s="1852" t="s">
        <v>2589</v>
      </c>
      <c r="G489" s="1852" t="s">
        <v>28</v>
      </c>
      <c r="H489" s="1852" t="s">
        <v>28</v>
      </c>
      <c r="I489" s="1852" t="s">
        <v>1058</v>
      </c>
    </row>
    <row customHeight="1" ht="11.25">
      <c r="A490" s="1852" t="s">
        <v>2405</v>
      </c>
      <c r="B490" s="1852" t="s">
        <v>16</v>
      </c>
      <c r="C490" s="1852" t="s">
        <v>2590</v>
      </c>
      <c r="D490" s="1852" t="s">
        <v>2591</v>
      </c>
      <c r="E490" s="1852" t="s">
        <v>2592</v>
      </c>
      <c r="F490" s="1852" t="s">
        <v>2443</v>
      </c>
      <c r="G490" s="1852" t="s">
        <v>2593</v>
      </c>
      <c r="H490" s="1852" t="s">
        <v>28</v>
      </c>
      <c r="I490" s="1852" t="s">
        <v>1058</v>
      </c>
    </row>
    <row customHeight="1" ht="11.25">
      <c r="A491" s="1852" t="s">
        <v>2405</v>
      </c>
      <c r="B491" s="1852" t="s">
        <v>16</v>
      </c>
      <c r="C491" s="1852" t="s">
        <v>3465</v>
      </c>
      <c r="D491" s="1852" t="s">
        <v>3466</v>
      </c>
      <c r="E491" s="1852" t="s">
        <v>3467</v>
      </c>
      <c r="F491" s="1852" t="s">
        <v>2589</v>
      </c>
      <c r="G491" s="1852" t="s">
        <v>3468</v>
      </c>
      <c r="H491" s="1852" t="s">
        <v>28</v>
      </c>
      <c r="I491" s="1852" t="s">
        <v>1058</v>
      </c>
    </row>
    <row customHeight="1" ht="11.25">
      <c r="A492" s="1852" t="s">
        <v>2405</v>
      </c>
      <c r="B492" s="1852" t="s">
        <v>16</v>
      </c>
      <c r="C492" s="1852" t="s">
        <v>3121</v>
      </c>
      <c r="D492" s="1852" t="s">
        <v>3122</v>
      </c>
      <c r="E492" s="1852" t="s">
        <v>3123</v>
      </c>
      <c r="F492" s="1852" t="s">
        <v>2466</v>
      </c>
      <c r="G492" s="1852" t="s">
        <v>28</v>
      </c>
      <c r="H492" s="1852" t="s">
        <v>28</v>
      </c>
      <c r="I492" s="1852" t="s">
        <v>1058</v>
      </c>
    </row>
    <row customHeight="1" ht="11.25">
      <c r="A493" s="1852" t="s">
        <v>2405</v>
      </c>
      <c r="B493" s="1852" t="s">
        <v>16</v>
      </c>
      <c r="C493" s="1852" t="s">
        <v>2597</v>
      </c>
      <c r="D493" s="1852" t="s">
        <v>2598</v>
      </c>
      <c r="E493" s="1852" t="s">
        <v>2599</v>
      </c>
      <c r="F493" s="1852" t="s">
        <v>2589</v>
      </c>
      <c r="G493" s="1852" t="s">
        <v>2600</v>
      </c>
      <c r="H493" s="1852" t="s">
        <v>28</v>
      </c>
      <c r="I493" s="1852" t="s">
        <v>1058</v>
      </c>
    </row>
    <row customHeight="1" ht="11.25">
      <c r="A494" s="1852" t="s">
        <v>2405</v>
      </c>
      <c r="B494" s="1852" t="s">
        <v>16</v>
      </c>
      <c r="C494" s="1852" t="s">
        <v>2601</v>
      </c>
      <c r="D494" s="1852" t="s">
        <v>2602</v>
      </c>
      <c r="E494" s="1852" t="s">
        <v>2603</v>
      </c>
      <c r="F494" s="1852" t="s">
        <v>2589</v>
      </c>
      <c r="G494" s="1852" t="s">
        <v>2604</v>
      </c>
      <c r="H494" s="1852" t="s">
        <v>28</v>
      </c>
      <c r="I494" s="1852" t="s">
        <v>1058</v>
      </c>
    </row>
    <row customHeight="1" ht="11.25">
      <c r="A495" s="1852" t="s">
        <v>2405</v>
      </c>
      <c r="B495" s="1852" t="s">
        <v>16</v>
      </c>
      <c r="C495" s="1852" t="s">
        <v>2605</v>
      </c>
      <c r="D495" s="1852" t="s">
        <v>2606</v>
      </c>
      <c r="E495" s="1852" t="s">
        <v>2607</v>
      </c>
      <c r="F495" s="1852" t="s">
        <v>2538</v>
      </c>
      <c r="G495" s="1852" t="s">
        <v>28</v>
      </c>
      <c r="H495" s="1852" t="s">
        <v>28</v>
      </c>
      <c r="I495" s="1852" t="s">
        <v>1058</v>
      </c>
    </row>
    <row customHeight="1" ht="11.25">
      <c r="A496" s="1852" t="s">
        <v>2405</v>
      </c>
      <c r="B496" s="1852" t="s">
        <v>16</v>
      </c>
      <c r="C496" s="1852" t="s">
        <v>3127</v>
      </c>
      <c r="D496" s="1852" t="s">
        <v>3128</v>
      </c>
      <c r="E496" s="1852" t="s">
        <v>3129</v>
      </c>
      <c r="F496" s="1852" t="s">
        <v>3130</v>
      </c>
      <c r="G496" s="1852" t="s">
        <v>28</v>
      </c>
      <c r="H496" s="1852" t="s">
        <v>28</v>
      </c>
      <c r="I496" s="1852" t="s">
        <v>1058</v>
      </c>
    </row>
    <row customHeight="1" ht="11.25">
      <c r="A497" s="1852" t="s">
        <v>2405</v>
      </c>
      <c r="B497" s="1852" t="s">
        <v>16</v>
      </c>
      <c r="C497" s="1852" t="s">
        <v>2608</v>
      </c>
      <c r="D497" s="1852" t="s">
        <v>2609</v>
      </c>
      <c r="E497" s="1852" t="s">
        <v>2610</v>
      </c>
      <c r="F497" s="1852" t="s">
        <v>2589</v>
      </c>
      <c r="G497" s="1852" t="s">
        <v>28</v>
      </c>
      <c r="H497" s="1852" t="s">
        <v>28</v>
      </c>
      <c r="I497" s="1852" t="s">
        <v>1058</v>
      </c>
    </row>
    <row customHeight="1" ht="11.25">
      <c r="A498" s="1852" t="s">
        <v>2405</v>
      </c>
      <c r="B498" s="1852" t="s">
        <v>16</v>
      </c>
      <c r="C498" s="1852" t="s">
        <v>2611</v>
      </c>
      <c r="D498" s="1852" t="s">
        <v>2612</v>
      </c>
      <c r="E498" s="1852" t="s">
        <v>2613</v>
      </c>
      <c r="F498" s="1852" t="s">
        <v>2614</v>
      </c>
      <c r="G498" s="1852" t="s">
        <v>28</v>
      </c>
      <c r="H498" s="1852" t="s">
        <v>28</v>
      </c>
      <c r="I498" s="1852" t="s">
        <v>1058</v>
      </c>
    </row>
    <row customHeight="1" ht="11.25">
      <c r="A499" s="1852" t="s">
        <v>2405</v>
      </c>
      <c r="B499" s="1852" t="s">
        <v>16</v>
      </c>
      <c r="C499" s="1852" t="s">
        <v>3135</v>
      </c>
      <c r="D499" s="1852" t="s">
        <v>3136</v>
      </c>
      <c r="E499" s="1852" t="s">
        <v>3137</v>
      </c>
      <c r="F499" s="1852" t="s">
        <v>2534</v>
      </c>
      <c r="G499" s="1852" t="s">
        <v>28</v>
      </c>
      <c r="H499" s="1852" t="s">
        <v>28</v>
      </c>
      <c r="I499" s="1852" t="s">
        <v>1058</v>
      </c>
    </row>
    <row customHeight="1" ht="11.25">
      <c r="A500" s="1852" t="s">
        <v>2405</v>
      </c>
      <c r="B500" s="1852" t="s">
        <v>16</v>
      </c>
      <c r="C500" s="1852" t="s">
        <v>3469</v>
      </c>
      <c r="D500" s="1852" t="s">
        <v>3470</v>
      </c>
      <c r="E500" s="1852" t="s">
        <v>3471</v>
      </c>
      <c r="F500" s="1852" t="s">
        <v>2739</v>
      </c>
      <c r="G500" s="1852" t="s">
        <v>28</v>
      </c>
      <c r="H500" s="1852" t="s">
        <v>28</v>
      </c>
      <c r="I500" s="1852" t="s">
        <v>1058</v>
      </c>
    </row>
    <row customHeight="1" ht="11.25">
      <c r="A501" s="1852" t="s">
        <v>2405</v>
      </c>
      <c r="B501" s="1852" t="s">
        <v>16</v>
      </c>
      <c r="C501" s="1852" t="s">
        <v>2622</v>
      </c>
      <c r="D501" s="1852" t="s">
        <v>2623</v>
      </c>
      <c r="E501" s="1852" t="s">
        <v>2624</v>
      </c>
      <c r="F501" s="1852" t="s">
        <v>2625</v>
      </c>
      <c r="G501" s="1852" t="s">
        <v>2626</v>
      </c>
      <c r="H501" s="1852" t="s">
        <v>28</v>
      </c>
      <c r="I501" s="1852" t="s">
        <v>1058</v>
      </c>
    </row>
    <row customHeight="1" ht="11.25">
      <c r="A502" s="1852" t="s">
        <v>2405</v>
      </c>
      <c r="B502" s="1852" t="s">
        <v>16</v>
      </c>
      <c r="C502" s="1852" t="s">
        <v>2627</v>
      </c>
      <c r="D502" s="1852" t="s">
        <v>2628</v>
      </c>
      <c r="E502" s="1852" t="s">
        <v>2629</v>
      </c>
      <c r="F502" s="1852" t="s">
        <v>2589</v>
      </c>
      <c r="G502" s="1852" t="s">
        <v>28</v>
      </c>
      <c r="H502" s="1852" t="s">
        <v>28</v>
      </c>
      <c r="I502" s="1852" t="s">
        <v>1058</v>
      </c>
    </row>
    <row customHeight="1" ht="11.25">
      <c r="A503" s="1852" t="s">
        <v>2405</v>
      </c>
      <c r="B503" s="1852" t="s">
        <v>16</v>
      </c>
      <c r="C503" s="1852" t="s">
        <v>3151</v>
      </c>
      <c r="D503" s="1852" t="s">
        <v>3152</v>
      </c>
      <c r="E503" s="1852" t="s">
        <v>3153</v>
      </c>
      <c r="F503" s="1852" t="s">
        <v>2466</v>
      </c>
      <c r="G503" s="1852" t="s">
        <v>28</v>
      </c>
      <c r="H503" s="1852" t="s">
        <v>28</v>
      </c>
      <c r="I503" s="1852" t="s">
        <v>1058</v>
      </c>
    </row>
    <row customHeight="1" ht="11.25">
      <c r="A504" s="1852" t="s">
        <v>2405</v>
      </c>
      <c r="B504" s="1852" t="s">
        <v>16</v>
      </c>
      <c r="C504" s="1852" t="s">
        <v>3154</v>
      </c>
      <c r="D504" s="1852" t="s">
        <v>3155</v>
      </c>
      <c r="E504" s="1852" t="s">
        <v>3156</v>
      </c>
      <c r="F504" s="1852" t="s">
        <v>2625</v>
      </c>
      <c r="G504" s="1852" t="s">
        <v>28</v>
      </c>
      <c r="H504" s="1852" t="s">
        <v>28</v>
      </c>
      <c r="I504" s="1852" t="s">
        <v>1058</v>
      </c>
    </row>
    <row customHeight="1" ht="11.25">
      <c r="A505" s="1852" t="s">
        <v>2405</v>
      </c>
      <c r="B505" s="1852" t="s">
        <v>16</v>
      </c>
      <c r="C505" s="1852" t="s">
        <v>3157</v>
      </c>
      <c r="D505" s="1852" t="s">
        <v>3158</v>
      </c>
      <c r="E505" s="1852" t="s">
        <v>3159</v>
      </c>
      <c r="F505" s="1852" t="s">
        <v>2466</v>
      </c>
      <c r="G505" s="1852" t="s">
        <v>3160</v>
      </c>
      <c r="H505" s="1852" t="s">
        <v>28</v>
      </c>
      <c r="I505" s="1852" t="s">
        <v>1058</v>
      </c>
    </row>
    <row customHeight="1" ht="11.25">
      <c r="A506" s="1852" t="s">
        <v>2405</v>
      </c>
      <c r="B506" s="1852" t="s">
        <v>16</v>
      </c>
      <c r="C506" s="1852" t="s">
        <v>3161</v>
      </c>
      <c r="D506" s="1852" t="s">
        <v>3162</v>
      </c>
      <c r="E506" s="1852" t="s">
        <v>3163</v>
      </c>
      <c r="F506" s="1852" t="s">
        <v>2466</v>
      </c>
      <c r="G506" s="1852" t="s">
        <v>3164</v>
      </c>
      <c r="H506" s="1852" t="s">
        <v>28</v>
      </c>
      <c r="I506" s="1852" t="s">
        <v>1058</v>
      </c>
    </row>
    <row customHeight="1" ht="11.25">
      <c r="A507" s="1852" t="s">
        <v>2405</v>
      </c>
      <c r="B507" s="1852" t="s">
        <v>16</v>
      </c>
      <c r="C507" s="1852" t="s">
        <v>3168</v>
      </c>
      <c r="D507" s="1852" t="s">
        <v>3169</v>
      </c>
      <c r="E507" s="1852" t="s">
        <v>3170</v>
      </c>
      <c r="F507" s="1852" t="s">
        <v>2550</v>
      </c>
      <c r="G507" s="1852" t="s">
        <v>28</v>
      </c>
      <c r="H507" s="1852" t="s">
        <v>28</v>
      </c>
      <c r="I507" s="1852" t="s">
        <v>1058</v>
      </c>
    </row>
    <row customHeight="1" ht="11.25">
      <c r="A508" s="1852" t="s">
        <v>2405</v>
      </c>
      <c r="B508" s="1852" t="s">
        <v>16</v>
      </c>
      <c r="C508" s="1852" t="s">
        <v>3171</v>
      </c>
      <c r="D508" s="1852" t="s">
        <v>3172</v>
      </c>
      <c r="E508" s="1852" t="s">
        <v>3173</v>
      </c>
      <c r="F508" s="1852" t="s">
        <v>2652</v>
      </c>
      <c r="G508" s="1852" t="s">
        <v>28</v>
      </c>
      <c r="H508" s="1852" t="s">
        <v>28</v>
      </c>
      <c r="I508" s="1852" t="s">
        <v>1058</v>
      </c>
    </row>
    <row customHeight="1" ht="11.25">
      <c r="A509" s="1852" t="s">
        <v>2405</v>
      </c>
      <c r="B509" s="1852" t="s">
        <v>16</v>
      </c>
      <c r="C509" s="1852" t="s">
        <v>3174</v>
      </c>
      <c r="D509" s="1852" t="s">
        <v>3175</v>
      </c>
      <c r="E509" s="1852" t="s">
        <v>3176</v>
      </c>
      <c r="F509" s="1852" t="s">
        <v>2466</v>
      </c>
      <c r="G509" s="1852" t="s">
        <v>28</v>
      </c>
      <c r="H509" s="1852" t="s">
        <v>28</v>
      </c>
      <c r="I509" s="1852" t="s">
        <v>1058</v>
      </c>
    </row>
    <row customHeight="1" ht="11.25">
      <c r="A510" s="1852" t="s">
        <v>2405</v>
      </c>
      <c r="B510" s="1852" t="s">
        <v>16</v>
      </c>
      <c r="C510" s="1852" t="s">
        <v>3177</v>
      </c>
      <c r="D510" s="1852" t="s">
        <v>3178</v>
      </c>
      <c r="E510" s="1852" t="s">
        <v>3179</v>
      </c>
      <c r="F510" s="1852" t="s">
        <v>2466</v>
      </c>
      <c r="G510" s="1852" t="s">
        <v>3180</v>
      </c>
      <c r="H510" s="1852" t="s">
        <v>28</v>
      </c>
      <c r="I510" s="1852" t="s">
        <v>1058</v>
      </c>
    </row>
    <row customHeight="1" ht="11.25">
      <c r="A511" s="1852" t="s">
        <v>2405</v>
      </c>
      <c r="B511" s="1852" t="s">
        <v>16</v>
      </c>
      <c r="C511" s="1852" t="s">
        <v>2633</v>
      </c>
      <c r="D511" s="1852" t="s">
        <v>2634</v>
      </c>
      <c r="E511" s="1852" t="s">
        <v>2635</v>
      </c>
      <c r="F511" s="1852" t="s">
        <v>2636</v>
      </c>
      <c r="G511" s="1852" t="s">
        <v>28</v>
      </c>
      <c r="H511" s="1852" t="s">
        <v>28</v>
      </c>
      <c r="I511" s="1852" t="s">
        <v>1058</v>
      </c>
    </row>
    <row customHeight="1" ht="11.25">
      <c r="A512" s="1852" t="s">
        <v>2405</v>
      </c>
      <c r="B512" s="1852" t="s">
        <v>16</v>
      </c>
      <c r="C512" s="1852" t="s">
        <v>3196</v>
      </c>
      <c r="D512" s="1852" t="s">
        <v>3197</v>
      </c>
      <c r="E512" s="1852" t="s">
        <v>3198</v>
      </c>
      <c r="F512" s="1852" t="s">
        <v>2662</v>
      </c>
      <c r="G512" s="1852" t="s">
        <v>28</v>
      </c>
      <c r="H512" s="1852" t="s">
        <v>28</v>
      </c>
      <c r="I512" s="1852" t="s">
        <v>1058</v>
      </c>
    </row>
    <row customHeight="1" ht="11.25">
      <c r="A513" s="1852" t="s">
        <v>2405</v>
      </c>
      <c r="B513" s="1852" t="s">
        <v>16</v>
      </c>
      <c r="C513" s="1852" t="s">
        <v>2637</v>
      </c>
      <c r="D513" s="1852" t="s">
        <v>2638</v>
      </c>
      <c r="E513" s="1852" t="s">
        <v>2639</v>
      </c>
      <c r="F513" s="1852" t="s">
        <v>2443</v>
      </c>
      <c r="G513" s="1852" t="s">
        <v>2640</v>
      </c>
      <c r="H513" s="1852" t="s">
        <v>2641</v>
      </c>
      <c r="I513" s="1852" t="s">
        <v>1058</v>
      </c>
    </row>
    <row customHeight="1" ht="11.25">
      <c r="A514" s="1852" t="s">
        <v>2405</v>
      </c>
      <c r="B514" s="1852" t="s">
        <v>16</v>
      </c>
      <c r="C514" s="1852" t="s">
        <v>3221</v>
      </c>
      <c r="D514" s="1852" t="s">
        <v>3222</v>
      </c>
      <c r="E514" s="1852" t="s">
        <v>3223</v>
      </c>
      <c r="F514" s="1852" t="s">
        <v>2466</v>
      </c>
      <c r="G514" s="1852" t="s">
        <v>3224</v>
      </c>
      <c r="H514" s="1852" t="s">
        <v>28</v>
      </c>
      <c r="I514" s="1852" t="s">
        <v>1058</v>
      </c>
    </row>
    <row customHeight="1" ht="11.25">
      <c r="A515" s="1852" t="s">
        <v>2405</v>
      </c>
      <c r="B515" s="1852" t="s">
        <v>16</v>
      </c>
      <c r="C515" s="1852" t="s">
        <v>3225</v>
      </c>
      <c r="D515" s="1852" t="s">
        <v>3226</v>
      </c>
      <c r="E515" s="1852" t="s">
        <v>3227</v>
      </c>
      <c r="F515" s="1852" t="s">
        <v>2466</v>
      </c>
      <c r="G515" s="1852" t="s">
        <v>28</v>
      </c>
      <c r="H515" s="1852" t="s">
        <v>28</v>
      </c>
      <c r="I515" s="1852" t="s">
        <v>1058</v>
      </c>
    </row>
    <row customHeight="1" ht="11.25">
      <c r="A516" s="1852" t="s">
        <v>2405</v>
      </c>
      <c r="B516" s="1852" t="s">
        <v>16</v>
      </c>
      <c r="C516" s="1852" t="s">
        <v>3235</v>
      </c>
      <c r="D516" s="1852" t="s">
        <v>3236</v>
      </c>
      <c r="E516" s="1852" t="s">
        <v>3237</v>
      </c>
      <c r="F516" s="1852" t="s">
        <v>2466</v>
      </c>
      <c r="G516" s="1852" t="s">
        <v>28</v>
      </c>
      <c r="H516" s="1852" t="s">
        <v>28</v>
      </c>
      <c r="I516" s="1852" t="s">
        <v>1058</v>
      </c>
    </row>
    <row customHeight="1" ht="11.25">
      <c r="A517" s="1852" t="s">
        <v>2405</v>
      </c>
      <c r="B517" s="1852" t="s">
        <v>16</v>
      </c>
      <c r="C517" s="1852" t="s">
        <v>3245</v>
      </c>
      <c r="D517" s="1852" t="s">
        <v>3246</v>
      </c>
      <c r="E517" s="1852" t="s">
        <v>3247</v>
      </c>
      <c r="F517" s="1852" t="s">
        <v>3024</v>
      </c>
      <c r="G517" s="1852" t="s">
        <v>28</v>
      </c>
      <c r="H517" s="1852" t="s">
        <v>3248</v>
      </c>
      <c r="I517" s="1852" t="s">
        <v>1058</v>
      </c>
    </row>
    <row customHeight="1" ht="11.25">
      <c r="A518" s="1852" t="s">
        <v>2405</v>
      </c>
      <c r="B518" s="1852" t="s">
        <v>16</v>
      </c>
      <c r="C518" s="1852" t="s">
        <v>2653</v>
      </c>
      <c r="D518" s="1852" t="s">
        <v>2654</v>
      </c>
      <c r="E518" s="1852" t="s">
        <v>2655</v>
      </c>
      <c r="F518" s="1852" t="s">
        <v>2652</v>
      </c>
      <c r="G518" s="1852" t="s">
        <v>28</v>
      </c>
      <c r="H518" s="1852" t="s">
        <v>28</v>
      </c>
      <c r="I518" s="1852" t="s">
        <v>1058</v>
      </c>
    </row>
    <row customHeight="1" ht="11.25">
      <c r="A519" s="1852" t="s">
        <v>2405</v>
      </c>
      <c r="B519" s="1852" t="s">
        <v>16</v>
      </c>
      <c r="C519" s="1852" t="s">
        <v>2656</v>
      </c>
      <c r="D519" s="1852" t="s">
        <v>2657</v>
      </c>
      <c r="E519" s="1852" t="s">
        <v>2658</v>
      </c>
      <c r="F519" s="1852" t="s">
        <v>2466</v>
      </c>
      <c r="G519" s="1852" t="s">
        <v>28</v>
      </c>
      <c r="H519" s="1852" t="s">
        <v>28</v>
      </c>
      <c r="I519" s="1852" t="s">
        <v>1058</v>
      </c>
    </row>
    <row customHeight="1" ht="11.25">
      <c r="A520" s="1852" t="s">
        <v>2405</v>
      </c>
      <c r="B520" s="1852" t="s">
        <v>16</v>
      </c>
      <c r="C520" s="1852" t="s">
        <v>3263</v>
      </c>
      <c r="D520" s="1852" t="s">
        <v>3264</v>
      </c>
      <c r="E520" s="1852" t="s">
        <v>3265</v>
      </c>
      <c r="F520" s="1852" t="s">
        <v>2625</v>
      </c>
      <c r="G520" s="1852" t="s">
        <v>28</v>
      </c>
      <c r="H520" s="1852" t="s">
        <v>28</v>
      </c>
      <c r="I520" s="1852" t="s">
        <v>1058</v>
      </c>
    </row>
    <row customHeight="1" ht="11.25">
      <c r="A521" s="1852" t="s">
        <v>2405</v>
      </c>
      <c r="B521" s="1852" t="s">
        <v>16</v>
      </c>
      <c r="C521" s="1852" t="s">
        <v>2659</v>
      </c>
      <c r="D521" s="1852" t="s">
        <v>2660</v>
      </c>
      <c r="E521" s="1852" t="s">
        <v>2661</v>
      </c>
      <c r="F521" s="1852" t="s">
        <v>2662</v>
      </c>
      <c r="G521" s="1852" t="s">
        <v>28</v>
      </c>
      <c r="H521" s="1852" t="s">
        <v>28</v>
      </c>
      <c r="I521" s="1852" t="s">
        <v>1058</v>
      </c>
    </row>
    <row customHeight="1" ht="11.25">
      <c r="A522" s="1852" t="s">
        <v>2405</v>
      </c>
      <c r="B522" s="1852" t="s">
        <v>16</v>
      </c>
      <c r="C522" s="1852" t="s">
        <v>2663</v>
      </c>
      <c r="D522" s="1852" t="s">
        <v>2664</v>
      </c>
      <c r="E522" s="1852" t="s">
        <v>2665</v>
      </c>
      <c r="F522" s="1852" t="s">
        <v>2662</v>
      </c>
      <c r="G522" s="1852" t="s">
        <v>28</v>
      </c>
      <c r="H522" s="1852" t="s">
        <v>28</v>
      </c>
      <c r="I522" s="1852" t="s">
        <v>1058</v>
      </c>
    </row>
    <row customHeight="1" ht="11.25">
      <c r="A523" s="1852" t="s">
        <v>2405</v>
      </c>
      <c r="B523" s="1852" t="s">
        <v>16</v>
      </c>
      <c r="C523" s="1852" t="s">
        <v>2666</v>
      </c>
      <c r="D523" s="1852" t="s">
        <v>2667</v>
      </c>
      <c r="E523" s="1852" t="s">
        <v>2668</v>
      </c>
      <c r="F523" s="1852" t="s">
        <v>2636</v>
      </c>
      <c r="G523" s="1852" t="s">
        <v>28</v>
      </c>
      <c r="H523" s="1852" t="s">
        <v>28</v>
      </c>
      <c r="I523" s="1852" t="s">
        <v>1058</v>
      </c>
    </row>
    <row customHeight="1" ht="11.25">
      <c r="A524" s="1852" t="s">
        <v>2405</v>
      </c>
      <c r="B524" s="1852" t="s">
        <v>16</v>
      </c>
      <c r="C524" s="1852" t="s">
        <v>2669</v>
      </c>
      <c r="D524" s="1852" t="s">
        <v>2670</v>
      </c>
      <c r="E524" s="1852" t="s">
        <v>2671</v>
      </c>
      <c r="F524" s="1852" t="s">
        <v>2652</v>
      </c>
      <c r="G524" s="1852" t="s">
        <v>28</v>
      </c>
      <c r="H524" s="1852" t="s">
        <v>28</v>
      </c>
      <c r="I524" s="1852" t="s">
        <v>1058</v>
      </c>
    </row>
    <row customHeight="1" ht="11.25">
      <c r="A525" s="1852" t="s">
        <v>2405</v>
      </c>
      <c r="B525" s="1852" t="s">
        <v>16</v>
      </c>
      <c r="C525" s="1852" t="s">
        <v>2675</v>
      </c>
      <c r="D525" s="1852" t="s">
        <v>2676</v>
      </c>
      <c r="E525" s="1852" t="s">
        <v>2677</v>
      </c>
      <c r="F525" s="1852" t="s">
        <v>2662</v>
      </c>
      <c r="G525" s="1852" t="s">
        <v>28</v>
      </c>
      <c r="H525" s="1852" t="s">
        <v>28</v>
      </c>
      <c r="I525" s="1852" t="s">
        <v>1058</v>
      </c>
    </row>
    <row customHeight="1" ht="11.25">
      <c r="A526" s="1852" t="s">
        <v>2405</v>
      </c>
      <c r="B526" s="1852" t="s">
        <v>16</v>
      </c>
      <c r="C526" s="1852" t="s">
        <v>2678</v>
      </c>
      <c r="D526" s="1852" t="s">
        <v>2679</v>
      </c>
      <c r="E526" s="1852" t="s">
        <v>2680</v>
      </c>
      <c r="F526" s="1852" t="s">
        <v>2681</v>
      </c>
      <c r="G526" s="1852" t="s">
        <v>28</v>
      </c>
      <c r="H526" s="1852" t="s">
        <v>28</v>
      </c>
      <c r="I526" s="1852" t="s">
        <v>1058</v>
      </c>
    </row>
    <row customHeight="1" ht="11.25">
      <c r="A527" s="1852" t="s">
        <v>2405</v>
      </c>
      <c r="B527" s="1852" t="s">
        <v>16</v>
      </c>
      <c r="C527" s="1852" t="s">
        <v>2682</v>
      </c>
      <c r="D527" s="1852" t="s">
        <v>2683</v>
      </c>
      <c r="E527" s="1852" t="s">
        <v>2684</v>
      </c>
      <c r="F527" s="1852" t="s">
        <v>2662</v>
      </c>
      <c r="G527" s="1852" t="s">
        <v>28</v>
      </c>
      <c r="H527" s="1852" t="s">
        <v>28</v>
      </c>
      <c r="I527" s="1852" t="s">
        <v>1058</v>
      </c>
    </row>
    <row customHeight="1" ht="11.25">
      <c r="A528" s="1852" t="s">
        <v>2405</v>
      </c>
      <c r="B528" s="1852" t="s">
        <v>16</v>
      </c>
      <c r="C528" s="1852" t="s">
        <v>2685</v>
      </c>
      <c r="D528" s="1852" t="s">
        <v>2686</v>
      </c>
      <c r="E528" s="1852" t="s">
        <v>2687</v>
      </c>
      <c r="F528" s="1852" t="s">
        <v>2589</v>
      </c>
      <c r="G528" s="1852" t="s">
        <v>2688</v>
      </c>
      <c r="H528" s="1852" t="s">
        <v>2689</v>
      </c>
      <c r="I528" s="1852" t="s">
        <v>1058</v>
      </c>
    </row>
    <row customHeight="1" ht="11.25">
      <c r="A529" s="1852" t="s">
        <v>2405</v>
      </c>
      <c r="B529" s="1852" t="s">
        <v>16</v>
      </c>
      <c r="C529" s="1852" t="s">
        <v>2700</v>
      </c>
      <c r="D529" s="1852" t="s">
        <v>2701</v>
      </c>
      <c r="E529" s="1852" t="s">
        <v>2702</v>
      </c>
      <c r="F529" s="1852" t="s">
        <v>2466</v>
      </c>
      <c r="G529" s="1852" t="s">
        <v>28</v>
      </c>
      <c r="H529" s="1852" t="s">
        <v>28</v>
      </c>
      <c r="I529" s="1852" t="s">
        <v>1058</v>
      </c>
    </row>
    <row customHeight="1" ht="11.25">
      <c r="A530" s="1852" t="s">
        <v>2405</v>
      </c>
      <c r="B530" s="1852" t="s">
        <v>16</v>
      </c>
      <c r="C530" s="1852" t="s">
        <v>3266</v>
      </c>
      <c r="D530" s="1852" t="s">
        <v>3267</v>
      </c>
      <c r="E530" s="1852" t="s">
        <v>3268</v>
      </c>
      <c r="F530" s="1852" t="s">
        <v>2466</v>
      </c>
      <c r="G530" s="1852" t="s">
        <v>28</v>
      </c>
      <c r="H530" s="1852" t="s">
        <v>28</v>
      </c>
      <c r="I530" s="1852" t="s">
        <v>1058</v>
      </c>
    </row>
    <row customHeight="1" ht="11.25">
      <c r="A531" s="1852" t="s">
        <v>2405</v>
      </c>
      <c r="B531" s="1852" t="s">
        <v>16</v>
      </c>
      <c r="C531" s="1852" t="s">
        <v>3275</v>
      </c>
      <c r="D531" s="1852" t="s">
        <v>3276</v>
      </c>
      <c r="E531" s="1852" t="s">
        <v>3277</v>
      </c>
      <c r="F531" s="1852" t="s">
        <v>2466</v>
      </c>
      <c r="G531" s="1852" t="s">
        <v>28</v>
      </c>
      <c r="H531" s="1852" t="s">
        <v>28</v>
      </c>
      <c r="I531" s="1852" t="s">
        <v>1058</v>
      </c>
    </row>
    <row customHeight="1" ht="11.25">
      <c r="A532" s="1852" t="s">
        <v>2405</v>
      </c>
      <c r="B532" s="1852" t="s">
        <v>16</v>
      </c>
      <c r="C532" s="1852" t="s">
        <v>2703</v>
      </c>
      <c r="D532" s="1852" t="s">
        <v>2704</v>
      </c>
      <c r="E532" s="1852" t="s">
        <v>2705</v>
      </c>
      <c r="F532" s="1852" t="s">
        <v>2538</v>
      </c>
      <c r="G532" s="1852" t="s">
        <v>28</v>
      </c>
      <c r="H532" s="1852" t="s">
        <v>2706</v>
      </c>
      <c r="I532" s="1852" t="s">
        <v>1058</v>
      </c>
    </row>
    <row customHeight="1" ht="11.25">
      <c r="A533" s="1852" t="s">
        <v>2405</v>
      </c>
      <c r="B533" s="1852" t="s">
        <v>16</v>
      </c>
      <c r="C533" s="1852" t="s">
        <v>2707</v>
      </c>
      <c r="D533" s="1852" t="s">
        <v>2708</v>
      </c>
      <c r="E533" s="1852" t="s">
        <v>2709</v>
      </c>
      <c r="F533" s="1852" t="s">
        <v>2710</v>
      </c>
      <c r="G533" s="1852" t="s">
        <v>28</v>
      </c>
      <c r="H533" s="1852" t="s">
        <v>28</v>
      </c>
      <c r="I533" s="1852" t="s">
        <v>1058</v>
      </c>
    </row>
    <row customHeight="1" ht="11.25">
      <c r="A534" s="1852" t="s">
        <v>2405</v>
      </c>
      <c r="B534" s="1852" t="s">
        <v>16</v>
      </c>
      <c r="C534" s="1852" t="s">
        <v>3288</v>
      </c>
      <c r="D534" s="1852" t="s">
        <v>3289</v>
      </c>
      <c r="E534" s="1852" t="s">
        <v>3290</v>
      </c>
      <c r="F534" s="1852" t="s">
        <v>2625</v>
      </c>
      <c r="G534" s="1852" t="s">
        <v>28</v>
      </c>
      <c r="H534" s="1852" t="s">
        <v>28</v>
      </c>
      <c r="I534" s="1852" t="s">
        <v>1058</v>
      </c>
    </row>
    <row customHeight="1" ht="11.25">
      <c r="A535" s="1852" t="s">
        <v>2405</v>
      </c>
      <c r="B535" s="1852" t="s">
        <v>16</v>
      </c>
      <c r="C535" s="1852" t="s">
        <v>3291</v>
      </c>
      <c r="D535" s="1852" t="s">
        <v>3292</v>
      </c>
      <c r="E535" s="1852" t="s">
        <v>3293</v>
      </c>
      <c r="F535" s="1852" t="s">
        <v>3294</v>
      </c>
      <c r="G535" s="1852" t="s">
        <v>28</v>
      </c>
      <c r="H535" s="1852" t="s">
        <v>28</v>
      </c>
      <c r="I535" s="1852" t="s">
        <v>1058</v>
      </c>
    </row>
    <row customHeight="1" ht="11.25">
      <c r="A536" s="1852" t="s">
        <v>2405</v>
      </c>
      <c r="B536" s="1852" t="s">
        <v>16</v>
      </c>
      <c r="C536" s="1852" t="s">
        <v>2711</v>
      </c>
      <c r="D536" s="1852" t="s">
        <v>2712</v>
      </c>
      <c r="E536" s="1852" t="s">
        <v>2713</v>
      </c>
      <c r="F536" s="1852" t="s">
        <v>2662</v>
      </c>
      <c r="G536" s="1852" t="s">
        <v>28</v>
      </c>
      <c r="H536" s="1852" t="s">
        <v>28</v>
      </c>
      <c r="I536" s="1852" t="s">
        <v>1058</v>
      </c>
    </row>
    <row customHeight="1" ht="11.25">
      <c r="A537" s="1852" t="s">
        <v>2405</v>
      </c>
      <c r="B537" s="1852" t="s">
        <v>16</v>
      </c>
      <c r="C537" s="1852" t="s">
        <v>3298</v>
      </c>
      <c r="D537" s="1852" t="s">
        <v>3299</v>
      </c>
      <c r="E537" s="1852" t="s">
        <v>3300</v>
      </c>
      <c r="F537" s="1852" t="s">
        <v>2466</v>
      </c>
      <c r="G537" s="1852" t="s">
        <v>3301</v>
      </c>
      <c r="H537" s="1852" t="s">
        <v>28</v>
      </c>
      <c r="I537" s="1852" t="s">
        <v>1058</v>
      </c>
    </row>
    <row customHeight="1" ht="11.25">
      <c r="A538" s="1852" t="s">
        <v>2405</v>
      </c>
      <c r="B538" s="1852" t="s">
        <v>16</v>
      </c>
      <c r="C538" s="1852" t="s">
        <v>2714</v>
      </c>
      <c r="D538" s="1852" t="s">
        <v>2715</v>
      </c>
      <c r="E538" s="1852" t="s">
        <v>2716</v>
      </c>
      <c r="F538" s="1852" t="s">
        <v>2717</v>
      </c>
      <c r="G538" s="1852" t="s">
        <v>28</v>
      </c>
      <c r="H538" s="1852" t="s">
        <v>2718</v>
      </c>
      <c r="I538" s="1852" t="s">
        <v>1058</v>
      </c>
    </row>
    <row customHeight="1" ht="11.25">
      <c r="A539" s="1852" t="s">
        <v>2405</v>
      </c>
      <c r="B539" s="1852" t="s">
        <v>16</v>
      </c>
      <c r="C539" s="1852" t="s">
        <v>3472</v>
      </c>
      <c r="D539" s="1852" t="s">
        <v>3473</v>
      </c>
      <c r="E539" s="1852" t="s">
        <v>3474</v>
      </c>
      <c r="F539" s="1852" t="s">
        <v>2466</v>
      </c>
      <c r="G539" s="1852" t="s">
        <v>28</v>
      </c>
      <c r="H539" s="1852" t="s">
        <v>3475</v>
      </c>
      <c r="I539" s="1852" t="s">
        <v>1058</v>
      </c>
    </row>
    <row customHeight="1" ht="11.25">
      <c r="A540" s="1852" t="s">
        <v>2405</v>
      </c>
      <c r="B540" s="1852" t="s">
        <v>16</v>
      </c>
      <c r="C540" s="1852" t="s">
        <v>3076</v>
      </c>
      <c r="D540" s="1852" t="s">
        <v>3077</v>
      </c>
      <c r="E540" s="1852" t="s">
        <v>3078</v>
      </c>
      <c r="F540" s="1852" t="s">
        <v>2589</v>
      </c>
      <c r="G540" s="1852" t="s">
        <v>28</v>
      </c>
      <c r="H540" s="1852" t="s">
        <v>28</v>
      </c>
      <c r="I540" s="1852" t="s">
        <v>1058</v>
      </c>
    </row>
    <row customHeight="1" ht="11.25">
      <c r="A541" s="1852" t="s">
        <v>2405</v>
      </c>
      <c r="B541" s="1852" t="s">
        <v>16</v>
      </c>
      <c r="C541" s="1852" t="s">
        <v>2719</v>
      </c>
      <c r="D541" s="1852" t="s">
        <v>2720</v>
      </c>
      <c r="E541" s="1852" t="s">
        <v>2721</v>
      </c>
      <c r="F541" s="1852" t="s">
        <v>2550</v>
      </c>
      <c r="G541" s="1852" t="s">
        <v>28</v>
      </c>
      <c r="H541" s="1852" t="s">
        <v>28</v>
      </c>
      <c r="I541" s="1852" t="s">
        <v>1058</v>
      </c>
    </row>
    <row customHeight="1" ht="11.25">
      <c r="A542" s="1852" t="s">
        <v>2405</v>
      </c>
      <c r="B542" s="1852" t="s">
        <v>16</v>
      </c>
      <c r="C542" s="1852" t="s">
        <v>3308</v>
      </c>
      <c r="D542" s="1852" t="s">
        <v>3309</v>
      </c>
      <c r="E542" s="1852" t="s">
        <v>3310</v>
      </c>
      <c r="F542" s="1852" t="s">
        <v>2466</v>
      </c>
      <c r="G542" s="1852" t="s">
        <v>28</v>
      </c>
      <c r="H542" s="1852" t="s">
        <v>28</v>
      </c>
      <c r="I542" s="1852" t="s">
        <v>1058</v>
      </c>
    </row>
    <row customHeight="1" ht="11.25">
      <c r="A543" s="1852" t="s">
        <v>2405</v>
      </c>
      <c r="B543" s="1852" t="s">
        <v>16</v>
      </c>
      <c r="C543" s="1852" t="s">
        <v>3311</v>
      </c>
      <c r="D543" s="1852" t="s">
        <v>3312</v>
      </c>
      <c r="E543" s="1852" t="s">
        <v>3313</v>
      </c>
      <c r="F543" s="1852" t="s">
        <v>2466</v>
      </c>
      <c r="G543" s="1852" t="s">
        <v>28</v>
      </c>
      <c r="H543" s="1852" t="s">
        <v>28</v>
      </c>
      <c r="I543" s="1852" t="s">
        <v>1058</v>
      </c>
    </row>
    <row customHeight="1" ht="11.25">
      <c r="A544" s="1852" t="s">
        <v>2405</v>
      </c>
      <c r="B544" s="1852" t="s">
        <v>16</v>
      </c>
      <c r="C544" s="1852" t="s">
        <v>3318</v>
      </c>
      <c r="D544" s="1852" t="s">
        <v>3319</v>
      </c>
      <c r="E544" s="1852" t="s">
        <v>3320</v>
      </c>
      <c r="F544" s="1852" t="s">
        <v>2466</v>
      </c>
      <c r="G544" s="1852" t="s">
        <v>28</v>
      </c>
      <c r="H544" s="1852" t="s">
        <v>28</v>
      </c>
      <c r="I544" s="1852" t="s">
        <v>1058</v>
      </c>
    </row>
    <row customHeight="1" ht="11.25">
      <c r="A545" s="1852" t="s">
        <v>2405</v>
      </c>
      <c r="B545" s="1852" t="s">
        <v>16</v>
      </c>
      <c r="C545" s="1852" t="s">
        <v>2743</v>
      </c>
      <c r="D545" s="1852" t="s">
        <v>2744</v>
      </c>
      <c r="E545" s="1852" t="s">
        <v>2745</v>
      </c>
      <c r="F545" s="1852" t="s">
        <v>2746</v>
      </c>
      <c r="G545" s="1852" t="s">
        <v>28</v>
      </c>
      <c r="H545" s="1852" t="s">
        <v>28</v>
      </c>
      <c r="I545" s="1852" t="s">
        <v>1058</v>
      </c>
    </row>
    <row customHeight="1" ht="11.25">
      <c r="A546" s="1852" t="s">
        <v>2405</v>
      </c>
      <c r="B546" s="1852" t="s">
        <v>16</v>
      </c>
      <c r="C546" s="1852" t="s">
        <v>3321</v>
      </c>
      <c r="D546" s="1852" t="s">
        <v>3322</v>
      </c>
      <c r="E546" s="1852" t="s">
        <v>3323</v>
      </c>
      <c r="F546" s="1852" t="s">
        <v>3324</v>
      </c>
      <c r="G546" s="1852" t="s">
        <v>28</v>
      </c>
      <c r="H546" s="1852" t="s">
        <v>28</v>
      </c>
      <c r="I546" s="1852" t="s">
        <v>1058</v>
      </c>
    </row>
    <row customHeight="1" ht="11.25">
      <c r="A547" s="1852" t="s">
        <v>2405</v>
      </c>
      <c r="B547" s="1852" t="s">
        <v>16</v>
      </c>
      <c r="C547" s="1852" t="s">
        <v>2747</v>
      </c>
      <c r="D547" s="1852" t="s">
        <v>2748</v>
      </c>
      <c r="E547" s="1852" t="s">
        <v>2749</v>
      </c>
      <c r="F547" s="1852" t="s">
        <v>2409</v>
      </c>
      <c r="G547" s="1852" t="s">
        <v>28</v>
      </c>
      <c r="H547" s="1852" t="s">
        <v>28</v>
      </c>
      <c r="I547" s="1852" t="s">
        <v>1058</v>
      </c>
    </row>
    <row customHeight="1" ht="11.25">
      <c r="A548" s="1852" t="s">
        <v>2405</v>
      </c>
      <c r="B548" s="1852" t="s">
        <v>16</v>
      </c>
      <c r="C548" s="1852" t="s">
        <v>3325</v>
      </c>
      <c r="D548" s="1852" t="s">
        <v>3326</v>
      </c>
      <c r="E548" s="1852" t="s">
        <v>3327</v>
      </c>
      <c r="F548" s="1852" t="s">
        <v>2636</v>
      </c>
      <c r="G548" s="1852" t="s">
        <v>28</v>
      </c>
      <c r="H548" s="1852" t="s">
        <v>28</v>
      </c>
      <c r="I548" s="1852" t="s">
        <v>1058</v>
      </c>
    </row>
    <row customHeight="1" ht="11.25">
      <c r="A549" s="1852" t="s">
        <v>2405</v>
      </c>
      <c r="B549" s="1852" t="s">
        <v>16</v>
      </c>
      <c r="C549" s="1852" t="s">
        <v>3334</v>
      </c>
      <c r="D549" s="1852" t="s">
        <v>3335</v>
      </c>
      <c r="E549" s="1852" t="s">
        <v>3336</v>
      </c>
      <c r="F549" s="1852" t="s">
        <v>2435</v>
      </c>
      <c r="G549" s="1852" t="s">
        <v>28</v>
      </c>
      <c r="H549" s="1852" t="s">
        <v>28</v>
      </c>
      <c r="I549" s="1852" t="s">
        <v>1058</v>
      </c>
    </row>
    <row customHeight="1" ht="11.25">
      <c r="A550" s="1852" t="s">
        <v>2405</v>
      </c>
      <c r="B550" s="1852" t="s">
        <v>16</v>
      </c>
      <c r="C550" s="1852" t="s">
        <v>3337</v>
      </c>
      <c r="D550" s="1852" t="s">
        <v>3338</v>
      </c>
      <c r="E550" s="1852" t="s">
        <v>3339</v>
      </c>
      <c r="F550" s="1852" t="s">
        <v>2499</v>
      </c>
      <c r="G550" s="1852" t="s">
        <v>3340</v>
      </c>
      <c r="H550" s="1852" t="s">
        <v>28</v>
      </c>
      <c r="I550" s="1852" t="s">
        <v>1058</v>
      </c>
    </row>
    <row customHeight="1" ht="11.25">
      <c r="A551" s="1852" t="s">
        <v>2405</v>
      </c>
      <c r="B551" s="1852" t="s">
        <v>16</v>
      </c>
      <c r="C551" s="1852" t="s">
        <v>3341</v>
      </c>
      <c r="D551" s="1852" t="s">
        <v>3342</v>
      </c>
      <c r="E551" s="1852" t="s">
        <v>3343</v>
      </c>
      <c r="F551" s="1852" t="s">
        <v>2466</v>
      </c>
      <c r="G551" s="1852" t="s">
        <v>28</v>
      </c>
      <c r="H551" s="1852" t="s">
        <v>28</v>
      </c>
      <c r="I551" s="1852" t="s">
        <v>1058</v>
      </c>
    </row>
    <row customHeight="1" ht="11.25">
      <c r="A552" s="1852" t="s">
        <v>2405</v>
      </c>
      <c r="B552" s="1852" t="s">
        <v>16</v>
      </c>
      <c r="C552" s="1852" t="s">
        <v>2756</v>
      </c>
      <c r="D552" s="1852" t="s">
        <v>2757</v>
      </c>
      <c r="E552" s="1852" t="s">
        <v>2758</v>
      </c>
      <c r="F552" s="1852" t="s">
        <v>2526</v>
      </c>
      <c r="G552" s="1852" t="s">
        <v>28</v>
      </c>
      <c r="H552" s="1852" t="s">
        <v>28</v>
      </c>
      <c r="I552" s="1852" t="s">
        <v>1058</v>
      </c>
    </row>
    <row customHeight="1" ht="11.25">
      <c r="A553" s="1852" t="s">
        <v>2405</v>
      </c>
      <c r="B553" s="1852" t="s">
        <v>16</v>
      </c>
      <c r="C553" s="1852" t="s">
        <v>3476</v>
      </c>
      <c r="D553" s="1852" t="s">
        <v>3477</v>
      </c>
      <c r="E553" s="1852" t="s">
        <v>3478</v>
      </c>
      <c r="F553" s="1852" t="s">
        <v>2538</v>
      </c>
      <c r="G553" s="1852" t="s">
        <v>28</v>
      </c>
      <c r="H553" s="1852" t="s">
        <v>28</v>
      </c>
      <c r="I553" s="1852" t="s">
        <v>1058</v>
      </c>
    </row>
    <row customHeight="1" ht="11.25">
      <c r="A554" s="1852" t="s">
        <v>2405</v>
      </c>
      <c r="B554" s="1852" t="s">
        <v>16</v>
      </c>
      <c r="C554" s="1852" t="s">
        <v>3352</v>
      </c>
      <c r="D554" s="1852" t="s">
        <v>3353</v>
      </c>
      <c r="E554" s="1852" t="s">
        <v>3354</v>
      </c>
      <c r="F554" s="1852" t="s">
        <v>2480</v>
      </c>
      <c r="G554" s="1852" t="s">
        <v>3355</v>
      </c>
      <c r="H554" s="1852" t="s">
        <v>28</v>
      </c>
      <c r="I554" s="1852" t="s">
        <v>1058</v>
      </c>
    </row>
    <row customHeight="1" ht="11.25">
      <c r="A555" s="1852" t="s">
        <v>2405</v>
      </c>
      <c r="B555" s="1852" t="s">
        <v>16</v>
      </c>
      <c r="C555" s="1852" t="s">
        <v>3356</v>
      </c>
      <c r="D555" s="1852" t="s">
        <v>3357</v>
      </c>
      <c r="E555" s="1852" t="s">
        <v>3358</v>
      </c>
      <c r="F555" s="1852" t="s">
        <v>2625</v>
      </c>
      <c r="G555" s="1852" t="s">
        <v>3359</v>
      </c>
      <c r="H555" s="1852" t="s">
        <v>28</v>
      </c>
      <c r="I555" s="1852" t="s">
        <v>1058</v>
      </c>
    </row>
    <row customHeight="1" ht="11.25">
      <c r="A556" s="1852" t="s">
        <v>2405</v>
      </c>
      <c r="B556" s="1852" t="s">
        <v>16</v>
      </c>
      <c r="C556" s="1852" t="s">
        <v>3360</v>
      </c>
      <c r="D556" s="1852" t="s">
        <v>3361</v>
      </c>
      <c r="E556" s="1852" t="s">
        <v>3362</v>
      </c>
      <c r="F556" s="1852" t="s">
        <v>2542</v>
      </c>
      <c r="G556" s="1852" t="s">
        <v>3363</v>
      </c>
      <c r="H556" s="1852" t="s">
        <v>28</v>
      </c>
      <c r="I556" s="1852" t="s">
        <v>1058</v>
      </c>
    </row>
    <row customHeight="1" ht="11.25">
      <c r="A557" s="1852" t="s">
        <v>2405</v>
      </c>
      <c r="B557" s="1852" t="s">
        <v>16</v>
      </c>
      <c r="C557" s="1852" t="s">
        <v>2783</v>
      </c>
      <c r="D557" s="1852" t="s">
        <v>2784</v>
      </c>
      <c r="E557" s="1852" t="s">
        <v>2785</v>
      </c>
      <c r="F557" s="1852" t="s">
        <v>2542</v>
      </c>
      <c r="G557" s="1852" t="s">
        <v>28</v>
      </c>
      <c r="H557" s="1852" t="s">
        <v>28</v>
      </c>
      <c r="I557" s="1852" t="s">
        <v>1058</v>
      </c>
    </row>
    <row customHeight="1" ht="11.25">
      <c r="A558" s="1852" t="s">
        <v>2405</v>
      </c>
      <c r="B558" s="1852" t="s">
        <v>16</v>
      </c>
      <c r="C558" s="1852" t="s">
        <v>3379</v>
      </c>
      <c r="D558" s="1852" t="s">
        <v>3380</v>
      </c>
      <c r="E558" s="1852" t="s">
        <v>3381</v>
      </c>
      <c r="F558" s="1852" t="s">
        <v>2681</v>
      </c>
      <c r="G558" s="1852" t="s">
        <v>3382</v>
      </c>
      <c r="H558" s="1852" t="s">
        <v>28</v>
      </c>
      <c r="I558" s="1852" t="s">
        <v>1058</v>
      </c>
    </row>
    <row customHeight="1" ht="11.25">
      <c r="A559" s="1852" t="s">
        <v>2405</v>
      </c>
      <c r="B559" s="1852" t="s">
        <v>16</v>
      </c>
      <c r="C559" s="1852" t="s">
        <v>2815</v>
      </c>
      <c r="D559" s="1852" t="s">
        <v>2816</v>
      </c>
      <c r="E559" s="1852" t="s">
        <v>2817</v>
      </c>
      <c r="F559" s="1852" t="s">
        <v>2542</v>
      </c>
      <c r="G559" s="1852" t="s">
        <v>28</v>
      </c>
      <c r="H559" s="1852" t="s">
        <v>28</v>
      </c>
      <c r="I559" s="1852" t="s">
        <v>1058</v>
      </c>
    </row>
    <row customHeight="1" ht="11.25">
      <c r="A560" s="1852" t="s">
        <v>2405</v>
      </c>
      <c r="B560" s="1852" t="s">
        <v>16</v>
      </c>
      <c r="C560" s="1852" t="s">
        <v>13</v>
      </c>
      <c r="D560" s="1852" t="s">
        <v>50</v>
      </c>
      <c r="E560" s="1852" t="s">
        <v>53</v>
      </c>
      <c r="F560" s="1852" t="s">
        <v>55</v>
      </c>
      <c r="G560" s="1852" t="s">
        <v>28</v>
      </c>
      <c r="H560" s="1852" t="s">
        <v>28</v>
      </c>
      <c r="I560" s="1852" t="s">
        <v>1058</v>
      </c>
    </row>
    <row customHeight="1" ht="11.25">
      <c r="A561" s="1852" t="s">
        <v>2405</v>
      </c>
      <c r="B561" s="1852" t="s">
        <v>16</v>
      </c>
      <c r="C561" s="1852" t="s">
        <v>2836</v>
      </c>
      <c r="D561" s="1852" t="s">
        <v>2837</v>
      </c>
      <c r="E561" s="1852" t="s">
        <v>2838</v>
      </c>
      <c r="F561" s="1852" t="s">
        <v>55</v>
      </c>
      <c r="G561" s="1852" t="s">
        <v>2839</v>
      </c>
      <c r="H561" s="1852" t="s">
        <v>28</v>
      </c>
      <c r="I561" s="1852" t="s">
        <v>1058</v>
      </c>
    </row>
    <row customHeight="1" ht="11.25">
      <c r="A562" s="1852" t="s">
        <v>2405</v>
      </c>
      <c r="B562" s="1852" t="s">
        <v>16</v>
      </c>
      <c r="C562" s="1852" t="s">
        <v>3396</v>
      </c>
      <c r="D562" s="1852" t="s">
        <v>3397</v>
      </c>
      <c r="E562" s="1852" t="s">
        <v>3398</v>
      </c>
      <c r="F562" s="1852" t="s">
        <v>2526</v>
      </c>
      <c r="G562" s="1852" t="s">
        <v>28</v>
      </c>
      <c r="H562" s="1852" t="s">
        <v>28</v>
      </c>
      <c r="I562" s="1852" t="s">
        <v>1058</v>
      </c>
    </row>
    <row customHeight="1" ht="11.25">
      <c r="A563" s="1852" t="s">
        <v>2405</v>
      </c>
      <c r="B563" s="1852" t="s">
        <v>16</v>
      </c>
      <c r="C563" s="1852" t="s">
        <v>2843</v>
      </c>
      <c r="D563" s="1852" t="s">
        <v>2844</v>
      </c>
      <c r="E563" s="1852" t="s">
        <v>2845</v>
      </c>
      <c r="F563" s="1852" t="s">
        <v>2584</v>
      </c>
      <c r="G563" s="1852" t="s">
        <v>2846</v>
      </c>
      <c r="H563" s="1852" t="s">
        <v>28</v>
      </c>
      <c r="I563" s="1852" t="s">
        <v>1058</v>
      </c>
    </row>
    <row customHeight="1" ht="11.25">
      <c r="A564" s="1852" t="s">
        <v>2405</v>
      </c>
      <c r="B564" s="1852" t="s">
        <v>16</v>
      </c>
      <c r="C564" s="1852" t="s">
        <v>3479</v>
      </c>
      <c r="D564" s="1852" t="s">
        <v>3480</v>
      </c>
      <c r="E564" s="1852" t="s">
        <v>3481</v>
      </c>
      <c r="F564" s="1852" t="s">
        <v>2443</v>
      </c>
      <c r="G564" s="1852" t="s">
        <v>28</v>
      </c>
      <c r="H564" s="1852" t="s">
        <v>28</v>
      </c>
      <c r="I564" s="1852" t="s">
        <v>1058</v>
      </c>
    </row>
    <row customHeight="1" ht="11.25">
      <c r="A565" s="1852" t="s">
        <v>2405</v>
      </c>
      <c r="B565" s="1852" t="s">
        <v>16</v>
      </c>
      <c r="C565" s="1852" t="s">
        <v>3402</v>
      </c>
      <c r="D565" s="1852" t="s">
        <v>3403</v>
      </c>
      <c r="E565" s="1852" t="s">
        <v>3404</v>
      </c>
      <c r="F565" s="1852" t="s">
        <v>2589</v>
      </c>
      <c r="G565" s="1852" t="s">
        <v>28</v>
      </c>
      <c r="H565" s="1852" t="s">
        <v>28</v>
      </c>
      <c r="I565" s="1852" t="s">
        <v>1058</v>
      </c>
    </row>
    <row customHeight="1" ht="11.25">
      <c r="A566" s="1852" t="s">
        <v>2405</v>
      </c>
      <c r="B566" s="1852" t="s">
        <v>16</v>
      </c>
      <c r="C566" s="1852" t="s">
        <v>2869</v>
      </c>
      <c r="D566" s="1852" t="s">
        <v>2870</v>
      </c>
      <c r="E566" s="1852" t="s">
        <v>2871</v>
      </c>
      <c r="F566" s="1852" t="s">
        <v>2542</v>
      </c>
      <c r="G566" s="1852" t="s">
        <v>2872</v>
      </c>
      <c r="H566" s="1852" t="s">
        <v>28</v>
      </c>
      <c r="I566" s="1852" t="s">
        <v>1058</v>
      </c>
    </row>
    <row customHeight="1" ht="11.25">
      <c r="A567" s="1852" t="s">
        <v>2405</v>
      </c>
      <c r="B567" s="1852" t="s">
        <v>16</v>
      </c>
      <c r="C567" s="1852" t="s">
        <v>3482</v>
      </c>
      <c r="D567" s="1852" t="s">
        <v>3483</v>
      </c>
      <c r="E567" s="1852" t="s">
        <v>3484</v>
      </c>
      <c r="F567" s="1852" t="s">
        <v>2636</v>
      </c>
      <c r="G567" s="1852" t="s">
        <v>28</v>
      </c>
      <c r="H567" s="1852" t="s">
        <v>28</v>
      </c>
      <c r="I567" s="1852" t="s">
        <v>1058</v>
      </c>
    </row>
    <row customHeight="1" ht="11.25">
      <c r="A568" s="1852" t="s">
        <v>2405</v>
      </c>
      <c r="B568" s="1852" t="s">
        <v>16</v>
      </c>
      <c r="C568" s="1852" t="s">
        <v>2873</v>
      </c>
      <c r="D568" s="1852" t="s">
        <v>2874</v>
      </c>
      <c r="E568" s="1852" t="s">
        <v>2875</v>
      </c>
      <c r="F568" s="1852" t="s">
        <v>2589</v>
      </c>
      <c r="G568" s="1852" t="s">
        <v>28</v>
      </c>
      <c r="H568" s="1852" t="s">
        <v>28</v>
      </c>
      <c r="I568" s="1852" t="s">
        <v>1058</v>
      </c>
    </row>
    <row customHeight="1" ht="11.25">
      <c r="A569" s="1852" t="s">
        <v>2405</v>
      </c>
      <c r="B569" s="1852" t="s">
        <v>16</v>
      </c>
      <c r="C569" s="1852" t="s">
        <v>2876</v>
      </c>
      <c r="D569" s="1852" t="s">
        <v>2877</v>
      </c>
      <c r="E569" s="1852" t="s">
        <v>2878</v>
      </c>
      <c r="F569" s="1852" t="s">
        <v>2538</v>
      </c>
      <c r="G569" s="1852" t="s">
        <v>2879</v>
      </c>
      <c r="H569" s="1852" t="s">
        <v>28</v>
      </c>
      <c r="I569" s="1852" t="s">
        <v>1058</v>
      </c>
    </row>
    <row customHeight="1" ht="11.25">
      <c r="A570" s="1852" t="s">
        <v>2405</v>
      </c>
      <c r="B570" s="1852" t="s">
        <v>16</v>
      </c>
      <c r="C570" s="1852" t="s">
        <v>3412</v>
      </c>
      <c r="D570" s="1852" t="s">
        <v>3413</v>
      </c>
      <c r="E570" s="1852" t="s">
        <v>3414</v>
      </c>
      <c r="F570" s="1852" t="s">
        <v>2534</v>
      </c>
      <c r="G570" s="1852" t="s">
        <v>28</v>
      </c>
      <c r="H570" s="1852" t="s">
        <v>28</v>
      </c>
      <c r="I570" s="1852" t="s">
        <v>1058</v>
      </c>
    </row>
    <row customHeight="1" ht="11.25">
      <c r="A571" s="1852" t="s">
        <v>2405</v>
      </c>
      <c r="B571" s="1852" t="s">
        <v>16</v>
      </c>
      <c r="C571" s="1852" t="s">
        <v>2893</v>
      </c>
      <c r="D571" s="1852" t="s">
        <v>2894</v>
      </c>
      <c r="E571" s="1852" t="s">
        <v>2895</v>
      </c>
      <c r="F571" s="1852" t="s">
        <v>2419</v>
      </c>
      <c r="G571" s="1852" t="s">
        <v>28</v>
      </c>
      <c r="H571" s="1852" t="s">
        <v>28</v>
      </c>
      <c r="I571" s="1852" t="s">
        <v>1058</v>
      </c>
    </row>
    <row customHeight="1" ht="11.25">
      <c r="A572" s="1852" t="s">
        <v>2405</v>
      </c>
      <c r="B572" s="1852" t="s">
        <v>16</v>
      </c>
      <c r="C572" s="1852" t="s">
        <v>3485</v>
      </c>
      <c r="D572" s="1852" t="s">
        <v>2894</v>
      </c>
      <c r="E572" s="1852" t="s">
        <v>3486</v>
      </c>
      <c r="F572" s="1852" t="s">
        <v>2662</v>
      </c>
      <c r="G572" s="1852" t="s">
        <v>3487</v>
      </c>
      <c r="H572" s="1852" t="s">
        <v>28</v>
      </c>
      <c r="I572" s="1852" t="s">
        <v>1058</v>
      </c>
    </row>
    <row customHeight="1" ht="11.25">
      <c r="A573" s="1852" t="s">
        <v>2405</v>
      </c>
      <c r="B573" s="1852" t="s">
        <v>16</v>
      </c>
      <c r="C573" s="1852" t="s">
        <v>2896</v>
      </c>
      <c r="D573" s="1852" t="s">
        <v>2897</v>
      </c>
      <c r="E573" s="1852" t="s">
        <v>2898</v>
      </c>
      <c r="F573" s="1852" t="s">
        <v>2739</v>
      </c>
      <c r="G573" s="1852" t="s">
        <v>28</v>
      </c>
      <c r="H573" s="1852" t="s">
        <v>28</v>
      </c>
      <c r="I573" s="1852" t="s">
        <v>1058</v>
      </c>
    </row>
    <row customHeight="1" ht="11.25">
      <c r="A574" s="1852" t="s">
        <v>2405</v>
      </c>
      <c r="B574" s="1852" t="s">
        <v>16</v>
      </c>
      <c r="C574" s="1852" t="s">
        <v>3421</v>
      </c>
      <c r="D574" s="1852" t="s">
        <v>3422</v>
      </c>
      <c r="E574" s="1852" t="s">
        <v>3423</v>
      </c>
      <c r="F574" s="1852" t="s">
        <v>2542</v>
      </c>
      <c r="G574" s="1852" t="s">
        <v>2604</v>
      </c>
      <c r="H574" s="1852" t="s">
        <v>28</v>
      </c>
      <c r="I574" s="1852" t="s">
        <v>1058</v>
      </c>
    </row>
    <row customHeight="1" ht="11.25">
      <c r="A575" s="1852" t="s">
        <v>2405</v>
      </c>
      <c r="B575" s="1852" t="s">
        <v>16</v>
      </c>
      <c r="C575" s="1852" t="s">
        <v>2911</v>
      </c>
      <c r="D575" s="1852" t="s">
        <v>2912</v>
      </c>
      <c r="E575" s="1852" t="s">
        <v>2913</v>
      </c>
      <c r="F575" s="1852" t="s">
        <v>2914</v>
      </c>
      <c r="G575" s="1852" t="s">
        <v>28</v>
      </c>
      <c r="H575" s="1852" t="s">
        <v>28</v>
      </c>
      <c r="I575" s="1852" t="s">
        <v>1058</v>
      </c>
    </row>
    <row customHeight="1" ht="11.25">
      <c r="A576" s="1852" t="s">
        <v>2405</v>
      </c>
      <c r="B576" s="1852" t="s">
        <v>16</v>
      </c>
      <c r="C576" s="1852" t="s">
        <v>2924</v>
      </c>
      <c r="D576" s="1852" t="s">
        <v>2925</v>
      </c>
      <c r="E576" s="1852" t="s">
        <v>2926</v>
      </c>
      <c r="F576" s="1852" t="s">
        <v>2526</v>
      </c>
      <c r="G576" s="1852" t="s">
        <v>28</v>
      </c>
      <c r="H576" s="1852" t="s">
        <v>28</v>
      </c>
      <c r="I576" s="1852" t="s">
        <v>1058</v>
      </c>
    </row>
    <row customHeight="1" ht="11.25">
      <c r="A577" s="1852" t="s">
        <v>2405</v>
      </c>
      <c r="B577" s="1852" t="s">
        <v>16</v>
      </c>
      <c r="C577" s="1852" t="s">
        <v>2930</v>
      </c>
      <c r="D577" s="1852" t="s">
        <v>2931</v>
      </c>
      <c r="E577" s="1852" t="s">
        <v>2932</v>
      </c>
      <c r="F577" s="1852" t="s">
        <v>2443</v>
      </c>
      <c r="G577" s="1852" t="s">
        <v>28</v>
      </c>
      <c r="H577" s="1852" t="s">
        <v>28</v>
      </c>
      <c r="I577" s="1852" t="s">
        <v>1058</v>
      </c>
    </row>
    <row customHeight="1" ht="11.25">
      <c r="A578" s="1852" t="s">
        <v>2405</v>
      </c>
      <c r="B578" s="1852" t="s">
        <v>16</v>
      </c>
      <c r="C578" s="1852" t="s">
        <v>3424</v>
      </c>
      <c r="D578" s="1852" t="s">
        <v>3425</v>
      </c>
      <c r="E578" s="1852" t="s">
        <v>3426</v>
      </c>
      <c r="F578" s="1852" t="s">
        <v>2681</v>
      </c>
      <c r="G578" s="1852" t="s">
        <v>2604</v>
      </c>
      <c r="H578" s="1852" t="s">
        <v>28</v>
      </c>
      <c r="I578" s="1852" t="s">
        <v>1058</v>
      </c>
    </row>
    <row customHeight="1" ht="11.25">
      <c r="A579" s="1852" t="s">
        <v>2405</v>
      </c>
      <c r="B579" s="1852" t="s">
        <v>16</v>
      </c>
      <c r="C579" s="1852" t="s">
        <v>2948</v>
      </c>
      <c r="D579" s="1852" t="s">
        <v>2949</v>
      </c>
      <c r="E579" s="1852" t="s">
        <v>2950</v>
      </c>
      <c r="F579" s="1852" t="s">
        <v>2538</v>
      </c>
      <c r="G579" s="1852" t="s">
        <v>28</v>
      </c>
      <c r="H579" s="1852" t="s">
        <v>28</v>
      </c>
      <c r="I579" s="1852" t="s">
        <v>1058</v>
      </c>
    </row>
    <row customHeight="1" ht="11.25">
      <c r="A580" s="1852" t="s">
        <v>2405</v>
      </c>
      <c r="B580" s="1852" t="s">
        <v>16</v>
      </c>
      <c r="C580" s="1852" t="s">
        <v>3431</v>
      </c>
      <c r="D580" s="1852" t="s">
        <v>3432</v>
      </c>
      <c r="E580" s="1852" t="s">
        <v>3433</v>
      </c>
      <c r="F580" s="1852" t="s">
        <v>55</v>
      </c>
      <c r="G580" s="1852" t="s">
        <v>28</v>
      </c>
      <c r="H580" s="1852" t="s">
        <v>28</v>
      </c>
      <c r="I580" s="1852" t="s">
        <v>1058</v>
      </c>
    </row>
    <row customHeight="1" ht="11.25">
      <c r="A581" s="1852" t="s">
        <v>2405</v>
      </c>
      <c r="B581" s="1852" t="s">
        <v>16</v>
      </c>
      <c r="C581" s="1852" t="s">
        <v>2978</v>
      </c>
      <c r="D581" s="1852" t="s">
        <v>2979</v>
      </c>
      <c r="E581" s="1852" t="s">
        <v>2980</v>
      </c>
      <c r="F581" s="1852" t="s">
        <v>2589</v>
      </c>
      <c r="G581" s="1852" t="s">
        <v>28</v>
      </c>
      <c r="H581" s="1852" t="s">
        <v>28</v>
      </c>
      <c r="I581" s="1852" t="s">
        <v>1058</v>
      </c>
    </row>
    <row customHeight="1" ht="11.25">
      <c r="A582" s="1852" t="s">
        <v>2405</v>
      </c>
      <c r="B582" s="1852" t="s">
        <v>16</v>
      </c>
      <c r="C582" s="1852" t="s">
        <v>2984</v>
      </c>
      <c r="D582" s="1852" t="s">
        <v>2985</v>
      </c>
      <c r="E582" s="1852" t="s">
        <v>2986</v>
      </c>
      <c r="F582" s="1852" t="s">
        <v>2542</v>
      </c>
      <c r="G582" s="1852" t="s">
        <v>28</v>
      </c>
      <c r="H582" s="1852" t="s">
        <v>28</v>
      </c>
      <c r="I582" s="1852" t="s">
        <v>1058</v>
      </c>
    </row>
    <row customHeight="1" ht="11.25">
      <c r="A583" s="1852" t="s">
        <v>2405</v>
      </c>
      <c r="B583" s="1852" t="s">
        <v>16</v>
      </c>
      <c r="C583" s="1852" t="s">
        <v>2994</v>
      </c>
      <c r="D583" s="1852" t="s">
        <v>2995</v>
      </c>
      <c r="E583" s="1852" t="s">
        <v>2996</v>
      </c>
      <c r="F583" s="1852" t="s">
        <v>2538</v>
      </c>
      <c r="G583" s="1852" t="s">
        <v>2997</v>
      </c>
      <c r="H583" s="1852" t="s">
        <v>28</v>
      </c>
      <c r="I583" s="1852" t="s">
        <v>1058</v>
      </c>
    </row>
    <row customHeight="1" ht="11.25">
      <c r="A584" s="1852" t="s">
        <v>2405</v>
      </c>
      <c r="B584" s="1852" t="s">
        <v>16</v>
      </c>
      <c r="C584" s="1852" t="s">
        <v>3436</v>
      </c>
      <c r="D584" s="1852" t="s">
        <v>3437</v>
      </c>
      <c r="E584" s="1852" t="s">
        <v>3438</v>
      </c>
      <c r="F584" s="1852" t="s">
        <v>2542</v>
      </c>
      <c r="G584" s="1852" t="s">
        <v>3439</v>
      </c>
      <c r="H584" s="1852" t="s">
        <v>28</v>
      </c>
      <c r="I584" s="1852" t="s">
        <v>1058</v>
      </c>
    </row>
    <row customHeight="1" ht="11.25">
      <c r="A585" s="1852" t="s">
        <v>2405</v>
      </c>
      <c r="B585" s="1852" t="s">
        <v>16</v>
      </c>
      <c r="C585" s="1852" t="s">
        <v>3006</v>
      </c>
      <c r="D585" s="1852" t="s">
        <v>3007</v>
      </c>
      <c r="E585" s="1852" t="s">
        <v>3008</v>
      </c>
      <c r="F585" s="1852" t="s">
        <v>2739</v>
      </c>
      <c r="G585" s="1852" t="s">
        <v>28</v>
      </c>
      <c r="H585" s="1852" t="s">
        <v>28</v>
      </c>
      <c r="I585" s="1852" t="s">
        <v>1058</v>
      </c>
    </row>
    <row customHeight="1" ht="11.25">
      <c r="A586" s="1852" t="s">
        <v>2405</v>
      </c>
      <c r="B586" s="1852" t="s">
        <v>16</v>
      </c>
      <c r="C586" s="1852" t="s">
        <v>3009</v>
      </c>
      <c r="D586" s="1852" t="s">
        <v>3010</v>
      </c>
      <c r="E586" s="1852" t="s">
        <v>3011</v>
      </c>
      <c r="F586" s="1852" t="s">
        <v>2739</v>
      </c>
      <c r="G586" s="1852" t="s">
        <v>28</v>
      </c>
      <c r="H586" s="1852" t="s">
        <v>28</v>
      </c>
      <c r="I586" s="1852" t="s">
        <v>1058</v>
      </c>
    </row>
    <row customHeight="1" ht="11.25">
      <c r="A587" s="1852" t="s">
        <v>2405</v>
      </c>
      <c r="B587" s="1852" t="s">
        <v>16</v>
      </c>
      <c r="C587" s="1852" t="s">
        <v>3443</v>
      </c>
      <c r="D587" s="1852" t="s">
        <v>3444</v>
      </c>
      <c r="E587" s="1852" t="s">
        <v>3445</v>
      </c>
      <c r="F587" s="1852" t="s">
        <v>2526</v>
      </c>
      <c r="G587" s="1852" t="s">
        <v>28</v>
      </c>
      <c r="H587" s="1852" t="s">
        <v>28</v>
      </c>
      <c r="I587" s="1852" t="s">
        <v>1058</v>
      </c>
    </row>
    <row customHeight="1" ht="11.25">
      <c r="A588" s="1852" t="s">
        <v>2405</v>
      </c>
      <c r="B588" s="1852" t="s">
        <v>16</v>
      </c>
      <c r="C588" s="1852" t="s">
        <v>3015</v>
      </c>
      <c r="D588" s="1852" t="s">
        <v>3016</v>
      </c>
      <c r="E588" s="1852" t="s">
        <v>3017</v>
      </c>
      <c r="F588" s="1852" t="s">
        <v>2717</v>
      </c>
      <c r="G588" s="1852" t="s">
        <v>28</v>
      </c>
      <c r="H588" s="1852" t="s">
        <v>28</v>
      </c>
      <c r="I588" s="1852" t="s">
        <v>1058</v>
      </c>
    </row>
    <row customHeight="1" ht="11.25">
      <c r="A589" s="1852" t="s">
        <v>2405</v>
      </c>
      <c r="B589" s="1852" t="s">
        <v>16</v>
      </c>
      <c r="C589" s="1852" t="s">
        <v>3018</v>
      </c>
      <c r="D589" s="1852" t="s">
        <v>3019</v>
      </c>
      <c r="E589" s="1852" t="s">
        <v>3020</v>
      </c>
      <c r="F589" s="1852" t="s">
        <v>2584</v>
      </c>
      <c r="G589" s="1852" t="s">
        <v>28</v>
      </c>
      <c r="H589" s="1852" t="s">
        <v>28</v>
      </c>
      <c r="I589" s="1852" t="s">
        <v>1058</v>
      </c>
    </row>
    <row customHeight="1" ht="11.25">
      <c r="A590" s="1852" t="s">
        <v>2405</v>
      </c>
      <c r="B590" s="1852" t="s">
        <v>16</v>
      </c>
      <c r="C590" s="1852" t="s">
        <v>3057</v>
      </c>
      <c r="D590" s="1852" t="s">
        <v>3058</v>
      </c>
      <c r="E590" s="1852" t="s">
        <v>3059</v>
      </c>
      <c r="F590" s="1852" t="s">
        <v>3060</v>
      </c>
      <c r="G590" s="1852" t="s">
        <v>28</v>
      </c>
      <c r="H590" s="1852" t="s">
        <v>28</v>
      </c>
      <c r="I590" s="1852" t="s">
        <v>1058</v>
      </c>
    </row>
    <row customHeight="1" ht="11.25">
      <c r="A591" s="1852" t="s">
        <v>2405</v>
      </c>
      <c r="B591" s="1852" t="s">
        <v>16</v>
      </c>
      <c r="C591" s="1852" t="s">
        <v>3488</v>
      </c>
      <c r="D591" s="1852" t="s">
        <v>3489</v>
      </c>
      <c r="E591" s="1852" t="s">
        <v>3081</v>
      </c>
      <c r="F591" s="1852" t="s">
        <v>3490</v>
      </c>
      <c r="G591" s="1852" t="s">
        <v>28</v>
      </c>
      <c r="H591" s="1852" t="s">
        <v>3082</v>
      </c>
      <c r="I591" s="1852" t="s">
        <v>1058</v>
      </c>
    </row>
    <row customHeight="1" ht="11.25">
      <c r="A592" s="1852" t="s">
        <v>2405</v>
      </c>
      <c r="B592" s="1852" t="s">
        <v>16</v>
      </c>
      <c r="C592" s="1852" t="s">
        <v>3068</v>
      </c>
      <c r="D592" s="1852" t="s">
        <v>3069</v>
      </c>
      <c r="E592" s="1852" t="s">
        <v>3070</v>
      </c>
      <c r="F592" s="1852" t="s">
        <v>3071</v>
      </c>
      <c r="G592" s="1852" t="s">
        <v>28</v>
      </c>
      <c r="H592" s="1852" t="s">
        <v>28</v>
      </c>
      <c r="I592" s="1852" t="s">
        <v>1058</v>
      </c>
    </row>
    <row customHeight="1" ht="11.25">
      <c r="A593" s="1852" t="s">
        <v>2405</v>
      </c>
      <c r="B593" s="1852" t="s">
        <v>16</v>
      </c>
      <c r="C593" s="1852" t="s">
        <v>3072</v>
      </c>
      <c r="D593" s="1852" t="s">
        <v>3073</v>
      </c>
      <c r="E593" s="1852" t="s">
        <v>3074</v>
      </c>
      <c r="F593" s="1852" t="s">
        <v>3075</v>
      </c>
      <c r="G593" s="1852" t="s">
        <v>28</v>
      </c>
      <c r="H593" s="1852" t="s">
        <v>28</v>
      </c>
      <c r="I593" s="1852" t="s">
        <v>1058</v>
      </c>
    </row>
    <row customHeight="1" ht="11.25">
      <c r="A594" s="1852" t="s">
        <v>2405</v>
      </c>
      <c r="B594" s="1852" t="s">
        <v>16</v>
      </c>
      <c r="C594" s="1852" t="s">
        <v>3491</v>
      </c>
      <c r="D594" s="1852" t="s">
        <v>3492</v>
      </c>
      <c r="E594" s="1852" t="s">
        <v>3493</v>
      </c>
      <c r="F594" s="1852" t="s">
        <v>2746</v>
      </c>
      <c r="G594" s="1852" t="s">
        <v>28</v>
      </c>
      <c r="H594" s="1852" t="s">
        <v>28</v>
      </c>
      <c r="I594" s="1852" t="s">
        <v>1776</v>
      </c>
    </row>
    <row customHeight="1" ht="11.25">
      <c r="A595" s="1852" t="s">
        <v>2405</v>
      </c>
      <c r="B595" s="1852" t="s">
        <v>16</v>
      </c>
      <c r="C595" s="1852" t="s">
        <v>3494</v>
      </c>
      <c r="D595" s="1852" t="s">
        <v>3495</v>
      </c>
      <c r="E595" s="1852" t="s">
        <v>3496</v>
      </c>
      <c r="F595" s="1852" t="s">
        <v>2484</v>
      </c>
      <c r="G595" s="1852" t="s">
        <v>3497</v>
      </c>
      <c r="H595" s="1852" t="s">
        <v>28</v>
      </c>
      <c r="I595" s="1852" t="s">
        <v>1776</v>
      </c>
    </row>
    <row customHeight="1" ht="11.25">
      <c r="A596" s="1852" t="s">
        <v>2405</v>
      </c>
      <c r="B596" s="1852" t="s">
        <v>16</v>
      </c>
      <c r="C596" s="1852" t="s">
        <v>3498</v>
      </c>
      <c r="D596" s="1852" t="s">
        <v>3499</v>
      </c>
      <c r="E596" s="1852" t="s">
        <v>3500</v>
      </c>
      <c r="F596" s="1852" t="s">
        <v>2466</v>
      </c>
      <c r="G596" s="1852" t="s">
        <v>3501</v>
      </c>
      <c r="H596" s="1852" t="s">
        <v>28</v>
      </c>
      <c r="I596" s="1852" t="s">
        <v>1776</v>
      </c>
    </row>
    <row customHeight="1" ht="11.25">
      <c r="A597" s="1852" t="s">
        <v>2405</v>
      </c>
      <c r="B597" s="1852" t="s">
        <v>16</v>
      </c>
      <c r="C597" s="1852" t="s">
        <v>3502</v>
      </c>
      <c r="D597" s="1852" t="s">
        <v>3503</v>
      </c>
      <c r="E597" s="1852" t="s">
        <v>3504</v>
      </c>
      <c r="F597" s="1852" t="s">
        <v>2466</v>
      </c>
      <c r="G597" s="1852" t="s">
        <v>28</v>
      </c>
      <c r="H597" s="1852" t="s">
        <v>28</v>
      </c>
      <c r="I597" s="1852" t="s">
        <v>1776</v>
      </c>
    </row>
    <row customHeight="1" ht="11.25">
      <c r="A598" s="1852" t="s">
        <v>2405</v>
      </c>
      <c r="B598" s="1852" t="s">
        <v>16</v>
      </c>
      <c r="C598" s="1852" t="s">
        <v>3505</v>
      </c>
      <c r="D598" s="1852" t="s">
        <v>3506</v>
      </c>
      <c r="E598" s="1852" t="s">
        <v>3507</v>
      </c>
      <c r="F598" s="1852" t="s">
        <v>2419</v>
      </c>
      <c r="G598" s="1852" t="s">
        <v>28</v>
      </c>
      <c r="H598" s="1852" t="s">
        <v>28</v>
      </c>
      <c r="I598" s="1852" t="s">
        <v>1776</v>
      </c>
    </row>
    <row customHeight="1" ht="11.25">
      <c r="A599" s="1852" t="s">
        <v>2405</v>
      </c>
      <c r="B599" s="1852" t="s">
        <v>16</v>
      </c>
      <c r="C599" s="1852" t="s">
        <v>3508</v>
      </c>
      <c r="D599" s="1852" t="s">
        <v>3509</v>
      </c>
      <c r="E599" s="1852" t="s">
        <v>3510</v>
      </c>
      <c r="F599" s="1852" t="s">
        <v>2526</v>
      </c>
      <c r="G599" s="1852" t="s">
        <v>3475</v>
      </c>
      <c r="H599" s="1852" t="s">
        <v>28</v>
      </c>
      <c r="I599" s="1852" t="s">
        <v>1776</v>
      </c>
    </row>
    <row customHeight="1" ht="11.25">
      <c r="A600" s="1852" t="s">
        <v>2405</v>
      </c>
      <c r="B600" s="1852" t="s">
        <v>16</v>
      </c>
      <c r="C600" s="1852" t="s">
        <v>3511</v>
      </c>
      <c r="D600" s="1852" t="s">
        <v>3512</v>
      </c>
      <c r="E600" s="1852" t="s">
        <v>3513</v>
      </c>
      <c r="F600" s="1852" t="s">
        <v>2589</v>
      </c>
      <c r="G600" s="1852" t="s">
        <v>28</v>
      </c>
      <c r="H600" s="1852" t="s">
        <v>28</v>
      </c>
      <c r="I600" s="1852" t="s">
        <v>1776</v>
      </c>
    </row>
    <row customHeight="1" ht="11.25">
      <c r="A601" s="1852" t="s">
        <v>2405</v>
      </c>
      <c r="B601" s="1852" t="s">
        <v>16</v>
      </c>
      <c r="C601" s="1852" t="s">
        <v>3514</v>
      </c>
      <c r="D601" s="1852" t="s">
        <v>3515</v>
      </c>
      <c r="E601" s="1852" t="s">
        <v>3516</v>
      </c>
      <c r="F601" s="1852" t="s">
        <v>3517</v>
      </c>
      <c r="G601" s="1852" t="s">
        <v>3518</v>
      </c>
      <c r="H601" s="1852" t="s">
        <v>28</v>
      </c>
      <c r="I601" s="1852" t="s">
        <v>1776</v>
      </c>
    </row>
    <row customHeight="1" ht="11.25">
      <c r="A602" s="1852" t="s">
        <v>2405</v>
      </c>
      <c r="B602" s="1852" t="s">
        <v>16</v>
      </c>
      <c r="C602" s="1852" t="s">
        <v>3519</v>
      </c>
      <c r="D602" s="1852" t="s">
        <v>3520</v>
      </c>
      <c r="E602" s="1852" t="s">
        <v>3521</v>
      </c>
      <c r="F602" s="1852" t="s">
        <v>2476</v>
      </c>
      <c r="G602" s="1852" t="s">
        <v>2793</v>
      </c>
      <c r="H602" s="1852" t="s">
        <v>28</v>
      </c>
      <c r="I602" s="1852" t="s">
        <v>1776</v>
      </c>
    </row>
    <row customHeight="1" ht="11.25">
      <c r="A603" s="1852" t="s">
        <v>2405</v>
      </c>
      <c r="B603" s="1852" t="s">
        <v>16</v>
      </c>
      <c r="C603" s="1852" t="s">
        <v>3522</v>
      </c>
      <c r="D603" s="1852" t="s">
        <v>3523</v>
      </c>
      <c r="E603" s="1852" t="s">
        <v>3524</v>
      </c>
      <c r="F603" s="1852" t="s">
        <v>2484</v>
      </c>
      <c r="G603" s="1852" t="s">
        <v>3525</v>
      </c>
      <c r="H603" s="1852" t="s">
        <v>28</v>
      </c>
      <c r="I603" s="1852" t="s">
        <v>1776</v>
      </c>
    </row>
    <row customHeight="1" ht="11.25">
      <c r="A604" s="1852" t="s">
        <v>2405</v>
      </c>
      <c r="B604" s="1852" t="s">
        <v>16</v>
      </c>
      <c r="C604" s="1852" t="s">
        <v>3526</v>
      </c>
      <c r="D604" s="1852" t="s">
        <v>3527</v>
      </c>
      <c r="E604" s="1852" t="s">
        <v>3528</v>
      </c>
      <c r="F604" s="1852" t="s">
        <v>2484</v>
      </c>
      <c r="G604" s="1852" t="s">
        <v>3529</v>
      </c>
      <c r="H604" s="1852" t="s">
        <v>3525</v>
      </c>
      <c r="I604" s="1852" t="s">
        <v>1776</v>
      </c>
    </row>
    <row customHeight="1" ht="11.25">
      <c r="A605" s="1852" t="s">
        <v>2405</v>
      </c>
      <c r="B605" s="1852" t="s">
        <v>16</v>
      </c>
      <c r="C605" s="1852" t="s">
        <v>3530</v>
      </c>
      <c r="D605" s="1852" t="s">
        <v>3531</v>
      </c>
      <c r="E605" s="1852" t="s">
        <v>3532</v>
      </c>
      <c r="F605" s="1852" t="s">
        <v>2526</v>
      </c>
      <c r="G605" s="1852" t="s">
        <v>28</v>
      </c>
      <c r="H605" s="1852" t="s">
        <v>3475</v>
      </c>
      <c r="I605" s="1852" t="s">
        <v>1776</v>
      </c>
    </row>
    <row customHeight="1" ht="11.25">
      <c r="A606" s="1852" t="s">
        <v>2405</v>
      </c>
      <c r="B606" s="1852" t="s">
        <v>16</v>
      </c>
      <c r="C606" s="1852" t="s">
        <v>3533</v>
      </c>
      <c r="D606" s="1852" t="s">
        <v>3534</v>
      </c>
      <c r="E606" s="1852" t="s">
        <v>3535</v>
      </c>
      <c r="F606" s="1852" t="s">
        <v>727</v>
      </c>
      <c r="G606" s="1852" t="s">
        <v>3536</v>
      </c>
      <c r="H606" s="1852" t="s">
        <v>28</v>
      </c>
      <c r="I606" s="1852" t="s">
        <v>1776</v>
      </c>
    </row>
    <row customHeight="1" ht="11.25">
      <c r="A607" s="1852" t="s">
        <v>2405</v>
      </c>
      <c r="B607" s="1852" t="s">
        <v>16</v>
      </c>
      <c r="C607" s="1852" t="s">
        <v>3537</v>
      </c>
      <c r="D607" s="1852" t="s">
        <v>3538</v>
      </c>
      <c r="E607" s="1852" t="s">
        <v>3539</v>
      </c>
      <c r="F607" s="1852" t="s">
        <v>727</v>
      </c>
      <c r="G607" s="1852" t="s">
        <v>3540</v>
      </c>
      <c r="H607" s="1852" t="s">
        <v>28</v>
      </c>
      <c r="I607" s="1852" t="s">
        <v>1776</v>
      </c>
    </row>
    <row customHeight="1" ht="11.25">
      <c r="A608" s="1852" t="s">
        <v>2405</v>
      </c>
      <c r="B608" s="1852" t="s">
        <v>16</v>
      </c>
      <c r="C608" s="1852" t="s">
        <v>3541</v>
      </c>
      <c r="D608" s="1852" t="s">
        <v>3542</v>
      </c>
      <c r="E608" s="1852" t="s">
        <v>3543</v>
      </c>
      <c r="F608" s="1852" t="s">
        <v>727</v>
      </c>
      <c r="G608" s="1852" t="s">
        <v>3536</v>
      </c>
      <c r="H608" s="1852" t="s">
        <v>28</v>
      </c>
      <c r="I608" s="1852" t="s">
        <v>1776</v>
      </c>
    </row>
    <row customHeight="1" ht="11.25">
      <c r="A609" s="1852" t="s">
        <v>2405</v>
      </c>
      <c r="B609" s="1852" t="s">
        <v>16</v>
      </c>
      <c r="C609" s="1852" t="s">
        <v>28</v>
      </c>
      <c r="D609" s="1852" t="s">
        <v>2572</v>
      </c>
      <c r="E609" s="1852" t="s">
        <v>2573</v>
      </c>
      <c r="F609" s="1852" t="s">
        <v>2419</v>
      </c>
      <c r="G609" s="1852" t="s">
        <v>28</v>
      </c>
      <c r="H609" s="1852" t="s">
        <v>28</v>
      </c>
      <c r="I609" s="1852" t="s">
        <v>1776</v>
      </c>
    </row>
    <row customHeight="1" ht="11.25">
      <c r="A610" s="1852" t="s">
        <v>2405</v>
      </c>
      <c r="B610" s="1852" t="s">
        <v>16</v>
      </c>
      <c r="C610" s="1852" t="s">
        <v>3544</v>
      </c>
      <c r="D610" s="1852" t="s">
        <v>3545</v>
      </c>
      <c r="E610" s="1852" t="s">
        <v>3546</v>
      </c>
      <c r="F610" s="1852" t="s">
        <v>2542</v>
      </c>
      <c r="G610" s="1852" t="s">
        <v>3547</v>
      </c>
      <c r="H610" s="1852" t="s">
        <v>28</v>
      </c>
      <c r="I610" s="1852" t="s">
        <v>1776</v>
      </c>
    </row>
    <row customHeight="1" ht="11.25">
      <c r="A611" s="1852" t="s">
        <v>2405</v>
      </c>
      <c r="B611" s="1852" t="s">
        <v>16</v>
      </c>
      <c r="C611" s="1852" t="s">
        <v>3548</v>
      </c>
      <c r="D611" s="1852" t="s">
        <v>3549</v>
      </c>
      <c r="E611" s="1852" t="s">
        <v>3550</v>
      </c>
      <c r="F611" s="1852" t="s">
        <v>2538</v>
      </c>
      <c r="G611" s="1852" t="s">
        <v>28</v>
      </c>
      <c r="H611" s="1852" t="s">
        <v>28</v>
      </c>
      <c r="I611" s="1852" t="s">
        <v>1776</v>
      </c>
    </row>
    <row customHeight="1" ht="11.25">
      <c r="A612" s="1852" t="s">
        <v>2405</v>
      </c>
      <c r="B612" s="1852" t="s">
        <v>16</v>
      </c>
      <c r="C612" s="1852" t="s">
        <v>3127</v>
      </c>
      <c r="D612" s="1852" t="s">
        <v>3128</v>
      </c>
      <c r="E612" s="1852" t="s">
        <v>3129</v>
      </c>
      <c r="F612" s="1852" t="s">
        <v>3130</v>
      </c>
      <c r="G612" s="1852" t="s">
        <v>28</v>
      </c>
      <c r="H612" s="1852" t="s">
        <v>28</v>
      </c>
      <c r="I612" s="1852" t="s">
        <v>1776</v>
      </c>
    </row>
    <row customHeight="1" ht="11.25">
      <c r="A613" s="1852" t="s">
        <v>2405</v>
      </c>
      <c r="B613" s="1852" t="s">
        <v>16</v>
      </c>
      <c r="C613" s="1852" t="s">
        <v>2611</v>
      </c>
      <c r="D613" s="1852" t="s">
        <v>2612</v>
      </c>
      <c r="E613" s="1852" t="s">
        <v>2613</v>
      </c>
      <c r="F613" s="1852" t="s">
        <v>2614</v>
      </c>
      <c r="G613" s="1852" t="s">
        <v>28</v>
      </c>
      <c r="H613" s="1852" t="s">
        <v>28</v>
      </c>
      <c r="I613" s="1852" t="s">
        <v>1776</v>
      </c>
    </row>
    <row customHeight="1" ht="11.25">
      <c r="A614" s="1852" t="s">
        <v>2405</v>
      </c>
      <c r="B614" s="1852" t="s">
        <v>16</v>
      </c>
      <c r="C614" s="1852" t="s">
        <v>2615</v>
      </c>
      <c r="D614" s="1852" t="s">
        <v>2616</v>
      </c>
      <c r="E614" s="1852" t="s">
        <v>2617</v>
      </c>
      <c r="F614" s="1852" t="s">
        <v>2618</v>
      </c>
      <c r="G614" s="1852" t="s">
        <v>28</v>
      </c>
      <c r="H614" s="1852" t="s">
        <v>28</v>
      </c>
      <c r="I614" s="1852" t="s">
        <v>1776</v>
      </c>
    </row>
    <row customHeight="1" ht="11.25">
      <c r="A615" s="1852" t="s">
        <v>2405</v>
      </c>
      <c r="B615" s="1852" t="s">
        <v>16</v>
      </c>
      <c r="C615" s="1852" t="s">
        <v>3551</v>
      </c>
      <c r="D615" s="1852" t="s">
        <v>3552</v>
      </c>
      <c r="E615" s="1852" t="s">
        <v>3553</v>
      </c>
      <c r="F615" s="1852" t="s">
        <v>2739</v>
      </c>
      <c r="G615" s="1852" t="s">
        <v>3554</v>
      </c>
      <c r="H615" s="1852" t="s">
        <v>3555</v>
      </c>
      <c r="I615" s="1852" t="s">
        <v>1776</v>
      </c>
    </row>
    <row customHeight="1" ht="11.25">
      <c r="A616" s="1852" t="s">
        <v>2405</v>
      </c>
      <c r="B616" s="1852" t="s">
        <v>16</v>
      </c>
      <c r="C616" s="1852" t="s">
        <v>3556</v>
      </c>
      <c r="D616" s="1852" t="s">
        <v>3557</v>
      </c>
      <c r="E616" s="1852" t="s">
        <v>3558</v>
      </c>
      <c r="F616" s="1852" t="s">
        <v>2484</v>
      </c>
      <c r="G616" s="1852" t="s">
        <v>3559</v>
      </c>
      <c r="H616" s="1852" t="s">
        <v>3560</v>
      </c>
      <c r="I616" s="1852" t="s">
        <v>1776</v>
      </c>
    </row>
    <row customHeight="1" ht="11.25">
      <c r="A617" s="1852" t="s">
        <v>2405</v>
      </c>
      <c r="B617" s="1852" t="s">
        <v>16</v>
      </c>
      <c r="C617" s="1852" t="s">
        <v>3469</v>
      </c>
      <c r="D617" s="1852" t="s">
        <v>3470</v>
      </c>
      <c r="E617" s="1852" t="s">
        <v>3471</v>
      </c>
      <c r="F617" s="1852" t="s">
        <v>2739</v>
      </c>
      <c r="G617" s="1852" t="s">
        <v>28</v>
      </c>
      <c r="H617" s="1852" t="s">
        <v>28</v>
      </c>
      <c r="I617" s="1852" t="s">
        <v>1776</v>
      </c>
    </row>
    <row customHeight="1" ht="11.25">
      <c r="A618" s="1852" t="s">
        <v>2405</v>
      </c>
      <c r="B618" s="1852" t="s">
        <v>16</v>
      </c>
      <c r="C618" s="1852" t="s">
        <v>3561</v>
      </c>
      <c r="D618" s="1852" t="s">
        <v>3562</v>
      </c>
      <c r="E618" s="1852" t="s">
        <v>3563</v>
      </c>
      <c r="F618" s="1852" t="s">
        <v>2466</v>
      </c>
      <c r="G618" s="1852" t="s">
        <v>3564</v>
      </c>
      <c r="H618" s="1852" t="s">
        <v>3565</v>
      </c>
      <c r="I618" s="1852" t="s">
        <v>1776</v>
      </c>
    </row>
    <row customHeight="1" ht="11.25">
      <c r="A619" s="1852" t="s">
        <v>2405</v>
      </c>
      <c r="B619" s="1852" t="s">
        <v>16</v>
      </c>
      <c r="C619" s="1852" t="s">
        <v>2669</v>
      </c>
      <c r="D619" s="1852" t="s">
        <v>2670</v>
      </c>
      <c r="E619" s="1852" t="s">
        <v>2671</v>
      </c>
      <c r="F619" s="1852" t="s">
        <v>2652</v>
      </c>
      <c r="G619" s="1852" t="s">
        <v>28</v>
      </c>
      <c r="H619" s="1852" t="s">
        <v>28</v>
      </c>
      <c r="I619" s="1852" t="s">
        <v>1776</v>
      </c>
    </row>
    <row customHeight="1" ht="11.25">
      <c r="A620" s="1852" t="s">
        <v>2405</v>
      </c>
      <c r="B620" s="1852" t="s">
        <v>16</v>
      </c>
      <c r="C620" s="1852" t="s">
        <v>3566</v>
      </c>
      <c r="D620" s="1852" t="s">
        <v>3567</v>
      </c>
      <c r="E620" s="1852" t="s">
        <v>3568</v>
      </c>
      <c r="F620" s="1852" t="s">
        <v>2466</v>
      </c>
      <c r="G620" s="1852" t="s">
        <v>3569</v>
      </c>
      <c r="H620" s="1852" t="s">
        <v>3570</v>
      </c>
      <c r="I620" s="1852" t="s">
        <v>1776</v>
      </c>
    </row>
    <row customHeight="1" ht="11.25">
      <c r="A621" s="1852" t="s">
        <v>2405</v>
      </c>
      <c r="B621" s="1852" t="s">
        <v>16</v>
      </c>
      <c r="C621" s="1852" t="s">
        <v>2719</v>
      </c>
      <c r="D621" s="1852" t="s">
        <v>2720</v>
      </c>
      <c r="E621" s="1852" t="s">
        <v>2721</v>
      </c>
      <c r="F621" s="1852" t="s">
        <v>2550</v>
      </c>
      <c r="G621" s="1852" t="s">
        <v>28</v>
      </c>
      <c r="H621" s="1852" t="s">
        <v>28</v>
      </c>
      <c r="I621" s="1852" t="s">
        <v>1776</v>
      </c>
    </row>
    <row customHeight="1" ht="11.25">
      <c r="A622" s="1852" t="s">
        <v>2405</v>
      </c>
      <c r="B622" s="1852" t="s">
        <v>16</v>
      </c>
      <c r="C622" s="1852" t="s">
        <v>3571</v>
      </c>
      <c r="D622" s="1852" t="s">
        <v>3572</v>
      </c>
      <c r="E622" s="1852" t="s">
        <v>3573</v>
      </c>
      <c r="F622" s="1852" t="s">
        <v>2584</v>
      </c>
      <c r="G622" s="1852" t="s">
        <v>28</v>
      </c>
      <c r="H622" s="1852" t="s">
        <v>28</v>
      </c>
      <c r="I622" s="1852" t="s">
        <v>1776</v>
      </c>
    </row>
    <row customHeight="1" ht="11.25">
      <c r="A623" s="1852" t="s">
        <v>2405</v>
      </c>
      <c r="B623" s="1852" t="s">
        <v>16</v>
      </c>
      <c r="C623" s="1852" t="s">
        <v>3574</v>
      </c>
      <c r="D623" s="1852" t="s">
        <v>3575</v>
      </c>
      <c r="E623" s="1852" t="s">
        <v>3576</v>
      </c>
      <c r="F623" s="1852" t="s">
        <v>2419</v>
      </c>
      <c r="G623" s="1852" t="s">
        <v>3577</v>
      </c>
      <c r="H623" s="1852" t="s">
        <v>28</v>
      </c>
      <c r="I623" s="1852" t="s">
        <v>1776</v>
      </c>
    </row>
    <row customHeight="1" ht="11.25">
      <c r="A624" s="1852" t="s">
        <v>2405</v>
      </c>
      <c r="B624" s="1852" t="s">
        <v>16</v>
      </c>
      <c r="C624" s="1852" t="s">
        <v>3578</v>
      </c>
      <c r="D624" s="1852" t="s">
        <v>3579</v>
      </c>
      <c r="E624" s="1852" t="s">
        <v>3580</v>
      </c>
      <c r="F624" s="1852" t="s">
        <v>2466</v>
      </c>
      <c r="G624" s="1852" t="s">
        <v>3570</v>
      </c>
      <c r="H624" s="1852" t="s">
        <v>28</v>
      </c>
      <c r="I624" s="1852" t="s">
        <v>1776</v>
      </c>
    </row>
    <row customHeight="1" ht="11.25">
      <c r="A625" s="1852" t="s">
        <v>2405</v>
      </c>
      <c r="B625" s="1852" t="s">
        <v>16</v>
      </c>
      <c r="C625" s="1852" t="s">
        <v>3581</v>
      </c>
      <c r="D625" s="1852" t="s">
        <v>3582</v>
      </c>
      <c r="E625" s="1852" t="s">
        <v>3583</v>
      </c>
      <c r="F625" s="1852" t="s">
        <v>2662</v>
      </c>
      <c r="G625" s="1852" t="s">
        <v>28</v>
      </c>
      <c r="H625" s="1852" t="s">
        <v>28</v>
      </c>
      <c r="I625" s="1852" t="s">
        <v>1776</v>
      </c>
    </row>
    <row customHeight="1" ht="11.25">
      <c r="A626" s="1852" t="s">
        <v>2405</v>
      </c>
      <c r="B626" s="1852" t="s">
        <v>16</v>
      </c>
      <c r="C626" s="1852" t="s">
        <v>3584</v>
      </c>
      <c r="D626" s="1852" t="s">
        <v>3585</v>
      </c>
      <c r="E626" s="1852" t="s">
        <v>3586</v>
      </c>
      <c r="F626" s="1852" t="s">
        <v>2484</v>
      </c>
      <c r="G626" s="1852" t="s">
        <v>3587</v>
      </c>
      <c r="H626" s="1852" t="s">
        <v>28</v>
      </c>
      <c r="I626" s="1852" t="s">
        <v>1776</v>
      </c>
    </row>
    <row customHeight="1" ht="11.25">
      <c r="A627" s="1852" t="s">
        <v>2405</v>
      </c>
      <c r="B627" s="1852" t="s">
        <v>16</v>
      </c>
      <c r="C627" s="1852" t="s">
        <v>3588</v>
      </c>
      <c r="D627" s="1852" t="s">
        <v>3589</v>
      </c>
      <c r="E627" s="1852" t="s">
        <v>3590</v>
      </c>
      <c r="F627" s="1852" t="s">
        <v>2466</v>
      </c>
      <c r="G627" s="1852" t="s">
        <v>3591</v>
      </c>
      <c r="H627" s="1852" t="s">
        <v>28</v>
      </c>
      <c r="I627" s="1852" t="s">
        <v>1776</v>
      </c>
    </row>
    <row customHeight="1" ht="11.25">
      <c r="A628" s="1852" t="s">
        <v>2405</v>
      </c>
      <c r="B628" s="1852" t="s">
        <v>16</v>
      </c>
      <c r="C628" s="1852" t="s">
        <v>3592</v>
      </c>
      <c r="D628" s="1852" t="s">
        <v>3593</v>
      </c>
      <c r="E628" s="1852" t="s">
        <v>3594</v>
      </c>
      <c r="F628" s="1852" t="s">
        <v>2435</v>
      </c>
      <c r="G628" s="1852" t="s">
        <v>3595</v>
      </c>
      <c r="H628" s="1852" t="s">
        <v>28</v>
      </c>
      <c r="I628" s="1852" t="s">
        <v>1776</v>
      </c>
    </row>
    <row customHeight="1" ht="11.25">
      <c r="A629" s="1852" t="s">
        <v>2405</v>
      </c>
      <c r="B629" s="1852" t="s">
        <v>16</v>
      </c>
      <c r="C629" s="1852" t="s">
        <v>3596</v>
      </c>
      <c r="D629" s="1852" t="s">
        <v>3597</v>
      </c>
      <c r="E629" s="1852" t="s">
        <v>3598</v>
      </c>
      <c r="F629" s="1852" t="s">
        <v>3599</v>
      </c>
      <c r="G629" s="1852" t="s">
        <v>3600</v>
      </c>
      <c r="H629" s="1852" t="s">
        <v>28</v>
      </c>
      <c r="I629" s="1852" t="s">
        <v>1776</v>
      </c>
    </row>
    <row customHeight="1" ht="11.25">
      <c r="A630" s="1852" t="s">
        <v>2405</v>
      </c>
      <c r="B630" s="1852" t="s">
        <v>16</v>
      </c>
      <c r="C630" s="1852" t="s">
        <v>3601</v>
      </c>
      <c r="D630" s="1852" t="s">
        <v>3602</v>
      </c>
      <c r="E630" s="1852" t="s">
        <v>3603</v>
      </c>
      <c r="F630" s="1852" t="s">
        <v>2466</v>
      </c>
      <c r="G630" s="1852" t="s">
        <v>28</v>
      </c>
      <c r="H630" s="1852" t="s">
        <v>28</v>
      </c>
      <c r="I630" s="1852" t="s">
        <v>1776</v>
      </c>
    </row>
    <row customHeight="1" ht="11.25">
      <c r="A631" s="1852" t="s">
        <v>2405</v>
      </c>
      <c r="B631" s="1852" t="s">
        <v>16</v>
      </c>
      <c r="C631" s="1852" t="s">
        <v>3604</v>
      </c>
      <c r="D631" s="1852" t="s">
        <v>3605</v>
      </c>
      <c r="E631" s="1852" t="s">
        <v>3606</v>
      </c>
      <c r="F631" s="1852" t="s">
        <v>2480</v>
      </c>
      <c r="G631" s="1852" t="s">
        <v>3607</v>
      </c>
      <c r="H631" s="1852" t="s">
        <v>28</v>
      </c>
      <c r="I631" s="1852" t="s">
        <v>1776</v>
      </c>
    </row>
    <row customHeight="1" ht="11.25">
      <c r="A632" s="1852" t="s">
        <v>2405</v>
      </c>
      <c r="B632" s="1852" t="s">
        <v>16</v>
      </c>
      <c r="C632" s="1852" t="s">
        <v>3608</v>
      </c>
      <c r="D632" s="1852" t="s">
        <v>3609</v>
      </c>
      <c r="E632" s="1852" t="s">
        <v>3610</v>
      </c>
      <c r="F632" s="1852" t="s">
        <v>2484</v>
      </c>
      <c r="G632" s="1852" t="s">
        <v>28</v>
      </c>
      <c r="H632" s="1852" t="s">
        <v>28</v>
      </c>
      <c r="I632" s="1852" t="s">
        <v>1776</v>
      </c>
    </row>
    <row customHeight="1" ht="11.25">
      <c r="A633" s="1852" t="s">
        <v>2405</v>
      </c>
      <c r="B633" s="1852" t="s">
        <v>16</v>
      </c>
      <c r="C633" s="1852" t="s">
        <v>3611</v>
      </c>
      <c r="D633" s="1852" t="s">
        <v>3612</v>
      </c>
      <c r="E633" s="1852" t="s">
        <v>3613</v>
      </c>
      <c r="F633" s="1852" t="s">
        <v>2480</v>
      </c>
      <c r="G633" s="1852" t="s">
        <v>3614</v>
      </c>
      <c r="H633" s="1852" t="s">
        <v>28</v>
      </c>
      <c r="I633" s="1852" t="s">
        <v>1776</v>
      </c>
    </row>
    <row customHeight="1" ht="11.25">
      <c r="A634" s="1852" t="s">
        <v>2405</v>
      </c>
      <c r="B634" s="1852" t="s">
        <v>16</v>
      </c>
      <c r="C634" s="1852" t="s">
        <v>3615</v>
      </c>
      <c r="D634" s="1852" t="s">
        <v>3616</v>
      </c>
      <c r="E634" s="1852" t="s">
        <v>3617</v>
      </c>
      <c r="F634" s="1852" t="s">
        <v>55</v>
      </c>
      <c r="G634" s="1852" t="s">
        <v>28</v>
      </c>
      <c r="H634" s="1852" t="s">
        <v>28</v>
      </c>
      <c r="I634" s="1852" t="s">
        <v>1776</v>
      </c>
    </row>
    <row customHeight="1" ht="11.25">
      <c r="A635" s="1852" t="s">
        <v>2405</v>
      </c>
      <c r="B635" s="1852" t="s">
        <v>16</v>
      </c>
      <c r="C635" s="1852" t="s">
        <v>3379</v>
      </c>
      <c r="D635" s="1852" t="s">
        <v>3380</v>
      </c>
      <c r="E635" s="1852" t="s">
        <v>3381</v>
      </c>
      <c r="F635" s="1852" t="s">
        <v>2681</v>
      </c>
      <c r="G635" s="1852" t="s">
        <v>3382</v>
      </c>
      <c r="H635" s="1852" t="s">
        <v>28</v>
      </c>
      <c r="I635" s="1852" t="s">
        <v>1776</v>
      </c>
    </row>
    <row customHeight="1" ht="11.25">
      <c r="A636" s="1852" t="s">
        <v>2405</v>
      </c>
      <c r="B636" s="1852" t="s">
        <v>16</v>
      </c>
      <c r="C636" s="1852" t="s">
        <v>3618</v>
      </c>
      <c r="D636" s="1852" t="s">
        <v>3619</v>
      </c>
      <c r="E636" s="1852" t="s">
        <v>3620</v>
      </c>
      <c r="F636" s="1852" t="s">
        <v>2534</v>
      </c>
      <c r="G636" s="1852" t="s">
        <v>3621</v>
      </c>
      <c r="H636" s="1852" t="s">
        <v>28</v>
      </c>
      <c r="I636" s="1852" t="s">
        <v>1776</v>
      </c>
    </row>
    <row customHeight="1" ht="11.25">
      <c r="A637" s="1852" t="s">
        <v>2405</v>
      </c>
      <c r="B637" s="1852" t="s">
        <v>16</v>
      </c>
      <c r="C637" s="1852" t="s">
        <v>3622</v>
      </c>
      <c r="D637" s="1852" t="s">
        <v>3623</v>
      </c>
      <c r="E637" s="1852" t="s">
        <v>3624</v>
      </c>
      <c r="F637" s="1852" t="s">
        <v>3625</v>
      </c>
      <c r="G637" s="1852" t="s">
        <v>3626</v>
      </c>
      <c r="H637" s="1852" t="s">
        <v>28</v>
      </c>
      <c r="I637" s="1852" t="s">
        <v>1776</v>
      </c>
    </row>
    <row customHeight="1" ht="11.25">
      <c r="A638" s="1852" t="s">
        <v>2405</v>
      </c>
      <c r="B638" s="1852" t="s">
        <v>16</v>
      </c>
      <c r="C638" s="1852" t="s">
        <v>3396</v>
      </c>
      <c r="D638" s="1852" t="s">
        <v>3397</v>
      </c>
      <c r="E638" s="1852" t="s">
        <v>3398</v>
      </c>
      <c r="F638" s="1852" t="s">
        <v>2526</v>
      </c>
      <c r="G638" s="1852" t="s">
        <v>28</v>
      </c>
      <c r="H638" s="1852" t="s">
        <v>28</v>
      </c>
      <c r="I638" s="1852" t="s">
        <v>1776</v>
      </c>
    </row>
    <row customHeight="1" ht="11.25">
      <c r="A639" s="1852" t="s">
        <v>2405</v>
      </c>
      <c r="B639" s="1852" t="s">
        <v>16</v>
      </c>
      <c r="C639" s="1852" t="s">
        <v>3627</v>
      </c>
      <c r="D639" s="1852" t="s">
        <v>3628</v>
      </c>
      <c r="E639" s="1852" t="s">
        <v>3629</v>
      </c>
      <c r="F639" s="1852" t="s">
        <v>2443</v>
      </c>
      <c r="G639" s="1852" t="s">
        <v>28</v>
      </c>
      <c r="H639" s="1852" t="s">
        <v>28</v>
      </c>
      <c r="I639" s="1852" t="s">
        <v>1776</v>
      </c>
    </row>
    <row customHeight="1" ht="11.25">
      <c r="A640" s="1852" t="s">
        <v>2405</v>
      </c>
      <c r="B640" s="1852" t="s">
        <v>16</v>
      </c>
      <c r="C640" s="1852" t="s">
        <v>3630</v>
      </c>
      <c r="D640" s="1852" t="s">
        <v>3631</v>
      </c>
      <c r="E640" s="1852" t="s">
        <v>3632</v>
      </c>
      <c r="F640" s="1852" t="s">
        <v>2652</v>
      </c>
      <c r="G640" s="1852" t="s">
        <v>3633</v>
      </c>
      <c r="H640" s="1852" t="s">
        <v>28</v>
      </c>
      <c r="I640" s="1852" t="s">
        <v>1776</v>
      </c>
    </row>
    <row customHeight="1" ht="11.25">
      <c r="A641" s="1852" t="s">
        <v>2405</v>
      </c>
      <c r="B641" s="1852" t="s">
        <v>16</v>
      </c>
      <c r="C641" s="1852" t="s">
        <v>3479</v>
      </c>
      <c r="D641" s="1852" t="s">
        <v>3480</v>
      </c>
      <c r="E641" s="1852" t="s">
        <v>3481</v>
      </c>
      <c r="F641" s="1852" t="s">
        <v>2443</v>
      </c>
      <c r="G641" s="1852" t="s">
        <v>28</v>
      </c>
      <c r="H641" s="1852" t="s">
        <v>28</v>
      </c>
      <c r="I641" s="1852" t="s">
        <v>1776</v>
      </c>
    </row>
    <row customHeight="1" ht="11.25">
      <c r="A642" s="1852" t="s">
        <v>2405</v>
      </c>
      <c r="B642" s="1852" t="s">
        <v>16</v>
      </c>
      <c r="C642" s="1852" t="s">
        <v>3634</v>
      </c>
      <c r="D642" s="1852" t="s">
        <v>3635</v>
      </c>
      <c r="E642" s="1852" t="s">
        <v>3636</v>
      </c>
      <c r="F642" s="1852" t="s">
        <v>2526</v>
      </c>
      <c r="G642" s="1852" t="s">
        <v>3637</v>
      </c>
      <c r="H642" s="1852" t="s">
        <v>28</v>
      </c>
      <c r="I642" s="1852" t="s">
        <v>1776</v>
      </c>
    </row>
    <row customHeight="1" ht="11.25">
      <c r="A643" s="1852" t="s">
        <v>2405</v>
      </c>
      <c r="B643" s="1852" t="s">
        <v>16</v>
      </c>
      <c r="C643" s="1852" t="s">
        <v>3638</v>
      </c>
      <c r="D643" s="1852" t="s">
        <v>3639</v>
      </c>
      <c r="E643" s="1852" t="s">
        <v>3640</v>
      </c>
      <c r="F643" s="1852" t="s">
        <v>2534</v>
      </c>
      <c r="G643" s="1852" t="s">
        <v>3641</v>
      </c>
      <c r="H643" s="1852" t="s">
        <v>28</v>
      </c>
      <c r="I643" s="1852" t="s">
        <v>1776</v>
      </c>
    </row>
    <row customHeight="1" ht="11.25">
      <c r="A644" s="1852" t="s">
        <v>2405</v>
      </c>
      <c r="B644" s="1852" t="s">
        <v>16</v>
      </c>
      <c r="C644" s="1852" t="s">
        <v>3642</v>
      </c>
      <c r="D644" s="1852" t="s">
        <v>3643</v>
      </c>
      <c r="E644" s="1852" t="s">
        <v>3644</v>
      </c>
      <c r="F644" s="1852" t="s">
        <v>2476</v>
      </c>
      <c r="G644" s="1852" t="s">
        <v>3645</v>
      </c>
      <c r="H644" s="1852" t="s">
        <v>28</v>
      </c>
      <c r="I644" s="1852" t="s">
        <v>1776</v>
      </c>
    </row>
    <row customHeight="1" ht="11.25">
      <c r="A645" s="1852" t="s">
        <v>2405</v>
      </c>
      <c r="B645" s="1852" t="s">
        <v>16</v>
      </c>
      <c r="C645" s="1852" t="s">
        <v>3646</v>
      </c>
      <c r="D645" s="1852" t="s">
        <v>3647</v>
      </c>
      <c r="E645" s="1852" t="s">
        <v>3648</v>
      </c>
      <c r="F645" s="1852" t="s">
        <v>3649</v>
      </c>
      <c r="G645" s="1852" t="s">
        <v>3650</v>
      </c>
      <c r="H645" s="1852" t="s">
        <v>28</v>
      </c>
      <c r="I645" s="1852" t="s">
        <v>1776</v>
      </c>
    </row>
    <row customHeight="1" ht="11.25">
      <c r="A646" s="1852" t="s">
        <v>2405</v>
      </c>
      <c r="B646" s="1852" t="s">
        <v>16</v>
      </c>
      <c r="C646" s="1852" t="s">
        <v>3651</v>
      </c>
      <c r="D646" s="1852" t="s">
        <v>3652</v>
      </c>
      <c r="E646" s="1852" t="s">
        <v>3653</v>
      </c>
      <c r="F646" s="1852" t="s">
        <v>2435</v>
      </c>
      <c r="G646" s="1852" t="s">
        <v>3654</v>
      </c>
      <c r="H646" s="1852" t="s">
        <v>28</v>
      </c>
      <c r="I646" s="1852" t="s">
        <v>1776</v>
      </c>
    </row>
    <row customHeight="1" ht="11.25">
      <c r="A647" s="1852" t="s">
        <v>2405</v>
      </c>
      <c r="B647" s="1852" t="s">
        <v>16</v>
      </c>
      <c r="C647" s="1852" t="s">
        <v>3655</v>
      </c>
      <c r="D647" s="1852" t="s">
        <v>3656</v>
      </c>
      <c r="E647" s="1852" t="s">
        <v>3657</v>
      </c>
      <c r="F647" s="1852" t="s">
        <v>2484</v>
      </c>
      <c r="G647" s="1852" t="s">
        <v>3658</v>
      </c>
      <c r="H647" s="1852" t="s">
        <v>28</v>
      </c>
      <c r="I647" s="1852" t="s">
        <v>1776</v>
      </c>
    </row>
    <row customHeight="1" ht="11.25">
      <c r="A648" s="1852" t="s">
        <v>2405</v>
      </c>
      <c r="B648" s="1852" t="s">
        <v>16</v>
      </c>
      <c r="C648" s="1852" t="s">
        <v>3659</v>
      </c>
      <c r="D648" s="1852" t="s">
        <v>3660</v>
      </c>
      <c r="E648" s="1852" t="s">
        <v>3661</v>
      </c>
      <c r="F648" s="1852" t="s">
        <v>2589</v>
      </c>
      <c r="G648" s="1852" t="s">
        <v>28</v>
      </c>
      <c r="H648" s="1852" t="s">
        <v>28</v>
      </c>
      <c r="I648" s="1852" t="s">
        <v>1776</v>
      </c>
    </row>
    <row customHeight="1" ht="11.25">
      <c r="A649" s="1852" t="s">
        <v>2405</v>
      </c>
      <c r="B649" s="1852" t="s">
        <v>16</v>
      </c>
      <c r="C649" s="1852" t="s">
        <v>3662</v>
      </c>
      <c r="D649" s="1852" t="s">
        <v>3663</v>
      </c>
      <c r="E649" s="1852" t="s">
        <v>3664</v>
      </c>
      <c r="F649" s="1852" t="s">
        <v>2466</v>
      </c>
      <c r="G649" s="1852" t="s">
        <v>28</v>
      </c>
      <c r="H649" s="1852" t="s">
        <v>28</v>
      </c>
      <c r="I649" s="1852" t="s">
        <v>1776</v>
      </c>
    </row>
    <row customHeight="1" ht="11.25">
      <c r="A650" s="1852" t="s">
        <v>2405</v>
      </c>
      <c r="B650" s="1852" t="s">
        <v>16</v>
      </c>
      <c r="C650" s="1852" t="s">
        <v>3665</v>
      </c>
      <c r="D650" s="1852" t="s">
        <v>3666</v>
      </c>
      <c r="E650" s="1852" t="s">
        <v>3667</v>
      </c>
      <c r="F650" s="1852" t="s">
        <v>2542</v>
      </c>
      <c r="G650" s="1852" t="s">
        <v>28</v>
      </c>
      <c r="H650" s="1852" t="s">
        <v>28</v>
      </c>
      <c r="I650" s="1852" t="s">
        <v>1776</v>
      </c>
    </row>
    <row customHeight="1" ht="11.25">
      <c r="A651" s="1852" t="s">
        <v>2405</v>
      </c>
      <c r="B651" s="1852" t="s">
        <v>16</v>
      </c>
      <c r="C651" s="1852" t="s">
        <v>3668</v>
      </c>
      <c r="D651" s="1852" t="s">
        <v>3669</v>
      </c>
      <c r="E651" s="1852" t="s">
        <v>3670</v>
      </c>
      <c r="F651" s="1852" t="s">
        <v>2480</v>
      </c>
      <c r="G651" s="1852" t="s">
        <v>3671</v>
      </c>
      <c r="H651" s="1852" t="s">
        <v>28</v>
      </c>
      <c r="I651" s="1852" t="s">
        <v>1776</v>
      </c>
    </row>
    <row customHeight="1" ht="11.25">
      <c r="A652" s="1852" t="s">
        <v>2405</v>
      </c>
      <c r="B652" s="1852" t="s">
        <v>16</v>
      </c>
      <c r="C652" s="1852" t="s">
        <v>3672</v>
      </c>
      <c r="D652" s="1852" t="s">
        <v>3673</v>
      </c>
      <c r="E652" s="1852" t="s">
        <v>3674</v>
      </c>
      <c r="F652" s="1852" t="s">
        <v>2542</v>
      </c>
      <c r="G652" s="1852" t="s">
        <v>28</v>
      </c>
      <c r="H652" s="1852" t="s">
        <v>28</v>
      </c>
      <c r="I652" s="1852" t="s">
        <v>1776</v>
      </c>
    </row>
    <row customHeight="1" ht="11.25">
      <c r="A653" s="1852" t="s">
        <v>2405</v>
      </c>
      <c r="B653" s="1852" t="s">
        <v>16</v>
      </c>
      <c r="C653" s="1852" t="s">
        <v>3675</v>
      </c>
      <c r="D653" s="1852" t="s">
        <v>3676</v>
      </c>
      <c r="E653" s="1852" t="s">
        <v>3677</v>
      </c>
      <c r="F653" s="1852" t="s">
        <v>2526</v>
      </c>
      <c r="G653" s="1852" t="s">
        <v>3678</v>
      </c>
      <c r="H653" s="1852" t="s">
        <v>28</v>
      </c>
      <c r="I653" s="1852" t="s">
        <v>1776</v>
      </c>
    </row>
    <row customHeight="1" ht="11.25">
      <c r="A654" s="1852" t="s">
        <v>2405</v>
      </c>
      <c r="B654" s="1852" t="s">
        <v>16</v>
      </c>
      <c r="C654" s="1852" t="s">
        <v>3679</v>
      </c>
      <c r="D654" s="1852" t="s">
        <v>3680</v>
      </c>
      <c r="E654" s="1852" t="s">
        <v>3681</v>
      </c>
      <c r="F654" s="1852" t="s">
        <v>3350</v>
      </c>
      <c r="G654" s="1852" t="s">
        <v>28</v>
      </c>
      <c r="H654" s="1852" t="s">
        <v>28</v>
      </c>
      <c r="I654" s="1852" t="s">
        <v>1776</v>
      </c>
    </row>
    <row customHeight="1" ht="11.25">
      <c r="A655" s="1852" t="s">
        <v>2405</v>
      </c>
      <c r="B655" s="1852" t="s">
        <v>16</v>
      </c>
      <c r="C655" s="1852" t="s">
        <v>3682</v>
      </c>
      <c r="D655" s="1852" t="s">
        <v>3683</v>
      </c>
      <c r="E655" s="1852" t="s">
        <v>3684</v>
      </c>
      <c r="F655" s="1852" t="s">
        <v>2534</v>
      </c>
      <c r="G655" s="1852" t="s">
        <v>3685</v>
      </c>
      <c r="H655" s="1852" t="s">
        <v>28</v>
      </c>
      <c r="I655" s="1852" t="s">
        <v>1776</v>
      </c>
    </row>
    <row customHeight="1" ht="11.25">
      <c r="A656" s="1852" t="s">
        <v>2405</v>
      </c>
      <c r="B656" s="1852" t="s">
        <v>16</v>
      </c>
      <c r="C656" s="1852" t="s">
        <v>3686</v>
      </c>
      <c r="D656" s="1852" t="s">
        <v>3687</v>
      </c>
      <c r="E656" s="1852" t="s">
        <v>3688</v>
      </c>
      <c r="F656" s="1852" t="s">
        <v>3294</v>
      </c>
      <c r="G656" s="1852" t="s">
        <v>28</v>
      </c>
      <c r="H656" s="1852" t="s">
        <v>28</v>
      </c>
      <c r="I656" s="1852" t="s">
        <v>1776</v>
      </c>
    </row>
    <row customHeight="1" ht="11.25">
      <c r="A657" s="1852" t="s">
        <v>2405</v>
      </c>
      <c r="B657" s="1852" t="s">
        <v>16</v>
      </c>
      <c r="C657" s="1852" t="s">
        <v>3689</v>
      </c>
      <c r="D657" s="1852" t="s">
        <v>3690</v>
      </c>
      <c r="E657" s="1852" t="s">
        <v>3691</v>
      </c>
      <c r="F657" s="1852" t="s">
        <v>2662</v>
      </c>
      <c r="G657" s="1852" t="s">
        <v>28</v>
      </c>
      <c r="H657" s="1852" t="s">
        <v>28</v>
      </c>
      <c r="I657" s="1852" t="s">
        <v>1776</v>
      </c>
    </row>
    <row customHeight="1" ht="11.25">
      <c r="A658" s="1852" t="s">
        <v>2405</v>
      </c>
      <c r="B658" s="1852" t="s">
        <v>16</v>
      </c>
      <c r="C658" s="1852" t="s">
        <v>3692</v>
      </c>
      <c r="D658" s="1852" t="s">
        <v>3693</v>
      </c>
      <c r="E658" s="1852" t="s">
        <v>3694</v>
      </c>
      <c r="F658" s="1852" t="s">
        <v>2526</v>
      </c>
      <c r="G658" s="1852" t="s">
        <v>28</v>
      </c>
      <c r="H658" s="1852" t="s">
        <v>2706</v>
      </c>
      <c r="I658" s="1852" t="s">
        <v>1776</v>
      </c>
    </row>
    <row customHeight="1" ht="11.25">
      <c r="A659" s="1852" t="s">
        <v>2405</v>
      </c>
      <c r="B659" s="1852" t="s">
        <v>16</v>
      </c>
      <c r="C659" s="1852" t="s">
        <v>2930</v>
      </c>
      <c r="D659" s="1852" t="s">
        <v>2931</v>
      </c>
      <c r="E659" s="1852" t="s">
        <v>2932</v>
      </c>
      <c r="F659" s="1852" t="s">
        <v>2443</v>
      </c>
      <c r="G659" s="1852" t="s">
        <v>28</v>
      </c>
      <c r="H659" s="1852" t="s">
        <v>28</v>
      </c>
      <c r="I659" s="1852" t="s">
        <v>1776</v>
      </c>
    </row>
    <row customHeight="1" ht="11.25">
      <c r="A660" s="1852" t="s">
        <v>2405</v>
      </c>
      <c r="B660" s="1852" t="s">
        <v>16</v>
      </c>
      <c r="C660" s="1852" t="s">
        <v>3695</v>
      </c>
      <c r="D660" s="1852" t="s">
        <v>3696</v>
      </c>
      <c r="E660" s="1852" t="s">
        <v>3697</v>
      </c>
      <c r="F660" s="1852" t="s">
        <v>3698</v>
      </c>
      <c r="G660" s="1852" t="s">
        <v>3699</v>
      </c>
      <c r="H660" s="1852" t="s">
        <v>28</v>
      </c>
      <c r="I660" s="1852" t="s">
        <v>1776</v>
      </c>
    </row>
    <row customHeight="1" ht="11.25">
      <c r="A661" s="1852" t="s">
        <v>2405</v>
      </c>
      <c r="B661" s="1852" t="s">
        <v>16</v>
      </c>
      <c r="C661" s="1852" t="s">
        <v>3700</v>
      </c>
      <c r="D661" s="1852" t="s">
        <v>3701</v>
      </c>
      <c r="E661" s="1852" t="s">
        <v>3702</v>
      </c>
      <c r="F661" s="1852" t="s">
        <v>55</v>
      </c>
      <c r="G661" s="1852" t="s">
        <v>3703</v>
      </c>
      <c r="H661" s="1852" t="s">
        <v>28</v>
      </c>
      <c r="I661" s="1852" t="s">
        <v>1776</v>
      </c>
    </row>
    <row customHeight="1" ht="11.25">
      <c r="A662" s="1852" t="s">
        <v>2405</v>
      </c>
      <c r="B662" s="1852" t="s">
        <v>16</v>
      </c>
      <c r="C662" s="1852" t="s">
        <v>3704</v>
      </c>
      <c r="D662" s="1852" t="s">
        <v>3705</v>
      </c>
      <c r="E662" s="1852" t="s">
        <v>3706</v>
      </c>
      <c r="F662" s="1852" t="s">
        <v>2476</v>
      </c>
      <c r="G662" s="1852" t="s">
        <v>3707</v>
      </c>
      <c r="H662" s="1852" t="s">
        <v>28</v>
      </c>
      <c r="I662" s="1852" t="s">
        <v>1776</v>
      </c>
    </row>
    <row customHeight="1" ht="11.25">
      <c r="A663" s="1852" t="s">
        <v>2405</v>
      </c>
      <c r="B663" s="1852" t="s">
        <v>16</v>
      </c>
      <c r="C663" s="1852" t="s">
        <v>3708</v>
      </c>
      <c r="D663" s="1852" t="s">
        <v>3709</v>
      </c>
      <c r="E663" s="1852" t="s">
        <v>3710</v>
      </c>
      <c r="F663" s="1852" t="s">
        <v>2534</v>
      </c>
      <c r="G663" s="1852" t="s">
        <v>28</v>
      </c>
      <c r="H663" s="1852" t="s">
        <v>28</v>
      </c>
      <c r="I663" s="1852" t="s">
        <v>1776</v>
      </c>
    </row>
    <row customHeight="1" ht="11.25">
      <c r="A664" s="1852" t="s">
        <v>2405</v>
      </c>
      <c r="B664" s="1852" t="s">
        <v>16</v>
      </c>
      <c r="C664" s="1852" t="s">
        <v>3711</v>
      </c>
      <c r="D664" s="1852" t="s">
        <v>3712</v>
      </c>
      <c r="E664" s="1852" t="s">
        <v>3713</v>
      </c>
      <c r="F664" s="1852" t="s">
        <v>2662</v>
      </c>
      <c r="G664" s="1852" t="s">
        <v>28</v>
      </c>
      <c r="H664" s="1852" t="s">
        <v>28</v>
      </c>
      <c r="I664" s="1852" t="s">
        <v>1776</v>
      </c>
    </row>
    <row customHeight="1" ht="11.25">
      <c r="A665" s="1852" t="s">
        <v>2405</v>
      </c>
      <c r="B665" s="1852" t="s">
        <v>16</v>
      </c>
      <c r="C665" s="1852" t="s">
        <v>3714</v>
      </c>
      <c r="D665" s="1852" t="s">
        <v>3715</v>
      </c>
      <c r="E665" s="1852" t="s">
        <v>3716</v>
      </c>
      <c r="F665" s="1852" t="s">
        <v>2746</v>
      </c>
      <c r="G665" s="1852" t="s">
        <v>3717</v>
      </c>
      <c r="H665" s="1852" t="s">
        <v>28</v>
      </c>
      <c r="I665" s="1852" t="s">
        <v>1776</v>
      </c>
    </row>
    <row customHeight="1" ht="11.25">
      <c r="A666" s="1852" t="s">
        <v>2405</v>
      </c>
      <c r="B666" s="1852" t="s">
        <v>16</v>
      </c>
      <c r="C666" s="1852" t="s">
        <v>3718</v>
      </c>
      <c r="D666" s="1852" t="s">
        <v>3719</v>
      </c>
      <c r="E666" s="1852" t="s">
        <v>3720</v>
      </c>
      <c r="F666" s="1852" t="s">
        <v>2419</v>
      </c>
      <c r="G666" s="1852" t="s">
        <v>2997</v>
      </c>
      <c r="H666" s="1852" t="s">
        <v>28</v>
      </c>
      <c r="I666" s="1852" t="s">
        <v>1776</v>
      </c>
    </row>
    <row customHeight="1" ht="11.25">
      <c r="A667" s="1852" t="s">
        <v>2405</v>
      </c>
      <c r="B667" s="1852" t="s">
        <v>16</v>
      </c>
      <c r="C667" s="1852" t="s">
        <v>3072</v>
      </c>
      <c r="D667" s="1852" t="s">
        <v>3073</v>
      </c>
      <c r="E667" s="1852" t="s">
        <v>3074</v>
      </c>
      <c r="F667" s="1852" t="s">
        <v>3075</v>
      </c>
      <c r="G667" s="1852" t="s">
        <v>28</v>
      </c>
      <c r="H667" s="1852" t="s">
        <v>28</v>
      </c>
      <c r="I667" s="1852" t="s">
        <v>1776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07826-69B7-C01F-F38C-0.E2891DFA}"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2" width="9.140625"/>
  </cols>
  <sheetData>
    <row customHeight="1" ht="11.25">
      <c r="A1" s="375" t="s">
        <v>3721</v>
      </c>
      <c r="B1" s="66" t="s">
        <v>3722</v>
      </c>
      <c r="C1" s="66" t="s">
        <v>3723</v>
      </c>
      <c r="D1" s="66" t="s">
        <v>3724</v>
      </c>
      <c r="E1" s="64" t="s">
        <v>3725</v>
      </c>
      <c r="F1" s="64" t="s">
        <v>3726</v>
      </c>
      <c r="G1" s="64" t="s">
        <v>3727</v>
      </c>
    </row>
    <row customHeight="1" ht="11.25">
      <c r="A2" s="375" t="s">
        <v>16</v>
      </c>
      <c r="B2" s="0" t="s">
        <v>3728</v>
      </c>
      <c r="C2" s="0" t="s">
        <v>3729</v>
      </c>
      <c r="D2" s="0" t="s">
        <v>3728</v>
      </c>
      <c r="E2" s="0" t="s">
        <v>3729</v>
      </c>
      <c r="F2" s="0" t="s">
        <v>3730</v>
      </c>
      <c r="G2" s="0" t="s">
        <v>194</v>
      </c>
    </row>
    <row customHeight="1" ht="11.25">
      <c r="A3" s="375" t="s">
        <v>16</v>
      </c>
      <c r="B3" s="0" t="s">
        <v>3728</v>
      </c>
      <c r="C3" s="0" t="s">
        <v>3729</v>
      </c>
      <c r="D3" s="0" t="s">
        <v>3731</v>
      </c>
      <c r="E3" s="0" t="s">
        <v>3732</v>
      </c>
      <c r="F3" s="0" t="s">
        <v>3733</v>
      </c>
      <c r="G3" s="0" t="s">
        <v>106</v>
      </c>
    </row>
    <row customHeight="1" ht="11.25">
      <c r="A4" s="375" t="s">
        <v>16</v>
      </c>
      <c r="B4" s="0" t="s">
        <v>3728</v>
      </c>
      <c r="C4" s="0" t="s">
        <v>3729</v>
      </c>
      <c r="D4" s="0" t="s">
        <v>3734</v>
      </c>
      <c r="E4" s="0" t="s">
        <v>3735</v>
      </c>
      <c r="F4" s="0" t="s">
        <v>3733</v>
      </c>
      <c r="G4" s="0" t="s">
        <v>94</v>
      </c>
    </row>
    <row customHeight="1" ht="11.25">
      <c r="A5" s="375" t="s">
        <v>16</v>
      </c>
      <c r="B5" s="0" t="s">
        <v>3728</v>
      </c>
      <c r="C5" s="0" t="s">
        <v>3729</v>
      </c>
      <c r="D5" s="0" t="s">
        <v>3736</v>
      </c>
      <c r="E5" s="0" t="s">
        <v>3737</v>
      </c>
      <c r="F5" s="0" t="s">
        <v>3733</v>
      </c>
      <c r="G5" s="0" t="s">
        <v>95</v>
      </c>
    </row>
    <row customHeight="1" ht="11.25">
      <c r="A6" s="375" t="s">
        <v>16</v>
      </c>
      <c r="B6" s="0" t="s">
        <v>3728</v>
      </c>
      <c r="C6" s="0" t="s">
        <v>3729</v>
      </c>
      <c r="D6" s="0" t="s">
        <v>3738</v>
      </c>
      <c r="E6" s="0" t="s">
        <v>3739</v>
      </c>
      <c r="F6" s="0" t="s">
        <v>3733</v>
      </c>
      <c r="G6" s="0" t="s">
        <v>120</v>
      </c>
    </row>
    <row customHeight="1" ht="11.25">
      <c r="A7" s="375" t="s">
        <v>16</v>
      </c>
      <c r="B7" s="0" t="s">
        <v>3728</v>
      </c>
      <c r="C7" s="0" t="s">
        <v>3729</v>
      </c>
      <c r="D7" s="0" t="s">
        <v>3740</v>
      </c>
      <c r="E7" s="0" t="s">
        <v>3741</v>
      </c>
      <c r="F7" s="0" t="s">
        <v>3733</v>
      </c>
      <c r="G7" s="0" t="s">
        <v>96</v>
      </c>
    </row>
    <row customHeight="1" ht="11.25">
      <c r="A8" s="375" t="s">
        <v>16</v>
      </c>
      <c r="B8" s="0" t="s">
        <v>103</v>
      </c>
      <c r="C8" s="0" t="s">
        <v>104</v>
      </c>
      <c r="D8" s="0" t="s">
        <v>103</v>
      </c>
      <c r="E8" s="0" t="s">
        <v>104</v>
      </c>
      <c r="F8" s="0" t="s">
        <v>3730</v>
      </c>
      <c r="G8" s="0" t="s">
        <v>97</v>
      </c>
    </row>
    <row customHeight="1" ht="11.25">
      <c r="A9" s="375" t="s">
        <v>16</v>
      </c>
      <c r="B9" s="0" t="s">
        <v>103</v>
      </c>
      <c r="C9" s="0" t="s">
        <v>104</v>
      </c>
      <c r="D9" s="0" t="s">
        <v>3742</v>
      </c>
      <c r="E9" s="0" t="s">
        <v>3743</v>
      </c>
      <c r="F9" s="0" t="s">
        <v>3744</v>
      </c>
      <c r="G9" s="0" t="s">
        <v>133</v>
      </c>
    </row>
    <row customHeight="1" ht="11.25">
      <c r="A10" s="375" t="s">
        <v>16</v>
      </c>
      <c r="B10" s="0" t="s">
        <v>103</v>
      </c>
      <c r="C10" s="0" t="s">
        <v>104</v>
      </c>
      <c r="D10" s="0" t="s">
        <v>3745</v>
      </c>
      <c r="E10" s="0" t="s">
        <v>3746</v>
      </c>
      <c r="F10" s="0" t="s">
        <v>3744</v>
      </c>
      <c r="G10" s="0" t="s">
        <v>138</v>
      </c>
    </row>
    <row customHeight="1" ht="11.25">
      <c r="A11" s="375" t="s">
        <v>16</v>
      </c>
      <c r="B11" s="0" t="s">
        <v>103</v>
      </c>
      <c r="C11" s="0" t="s">
        <v>104</v>
      </c>
      <c r="D11" s="0" t="s">
        <v>3747</v>
      </c>
      <c r="E11" s="0" t="s">
        <v>3748</v>
      </c>
      <c r="F11" s="0" t="s">
        <v>3733</v>
      </c>
      <c r="G11" s="0" t="s">
        <v>143</v>
      </c>
    </row>
    <row customHeight="1" ht="11.25">
      <c r="A12" s="375" t="s">
        <v>16</v>
      </c>
      <c r="B12" s="0" t="s">
        <v>103</v>
      </c>
      <c r="C12" s="0" t="s">
        <v>104</v>
      </c>
      <c r="D12" s="0" t="s">
        <v>3749</v>
      </c>
      <c r="E12" s="0" t="s">
        <v>3750</v>
      </c>
      <c r="F12" s="0" t="s">
        <v>3733</v>
      </c>
      <c r="G12" s="0" t="s">
        <v>148</v>
      </c>
    </row>
    <row customHeight="1" ht="11.25">
      <c r="A13" s="375" t="s">
        <v>16</v>
      </c>
      <c r="B13" s="0" t="s">
        <v>103</v>
      </c>
      <c r="C13" s="0" t="s">
        <v>104</v>
      </c>
      <c r="D13" s="0" t="s">
        <v>3751</v>
      </c>
      <c r="E13" s="0" t="s">
        <v>3752</v>
      </c>
      <c r="F13" s="0" t="s">
        <v>3733</v>
      </c>
      <c r="G13" s="0" t="s">
        <v>153</v>
      </c>
    </row>
    <row customHeight="1" ht="11.25">
      <c r="A14" s="375" t="s">
        <v>16</v>
      </c>
      <c r="B14" s="0" t="s">
        <v>103</v>
      </c>
      <c r="C14" s="0" t="s">
        <v>104</v>
      </c>
      <c r="D14" s="0" t="s">
        <v>3753</v>
      </c>
      <c r="E14" s="0" t="s">
        <v>3754</v>
      </c>
      <c r="F14" s="0" t="s">
        <v>3733</v>
      </c>
      <c r="G14" s="0" t="s">
        <v>158</v>
      </c>
    </row>
    <row customHeight="1" ht="11.25">
      <c r="A15" s="375" t="s">
        <v>16</v>
      </c>
      <c r="B15" s="0" t="s">
        <v>103</v>
      </c>
      <c r="C15" s="0" t="s">
        <v>104</v>
      </c>
      <c r="D15" s="0" t="s">
        <v>3755</v>
      </c>
      <c r="E15" s="0" t="s">
        <v>3756</v>
      </c>
      <c r="F15" s="0" t="s">
        <v>3733</v>
      </c>
      <c r="G15" s="0" t="s">
        <v>163</v>
      </c>
    </row>
    <row customHeight="1" ht="11.25">
      <c r="A16" s="375" t="s">
        <v>16</v>
      </c>
      <c r="B16" s="0" t="s">
        <v>103</v>
      </c>
      <c r="C16" s="0" t="s">
        <v>104</v>
      </c>
      <c r="D16" s="0" t="s">
        <v>3757</v>
      </c>
      <c r="E16" s="0" t="s">
        <v>3758</v>
      </c>
      <c r="F16" s="0" t="s">
        <v>3733</v>
      </c>
      <c r="G16" s="0" t="s">
        <v>168</v>
      </c>
    </row>
    <row customHeight="1" ht="11.25">
      <c r="A17" s="375" t="s">
        <v>16</v>
      </c>
      <c r="B17" s="0" t="s">
        <v>103</v>
      </c>
      <c r="C17" s="0" t="s">
        <v>104</v>
      </c>
      <c r="D17" s="0" t="s">
        <v>3759</v>
      </c>
      <c r="E17" s="0" t="s">
        <v>3760</v>
      </c>
      <c r="F17" s="0" t="s">
        <v>3733</v>
      </c>
      <c r="G17" s="0" t="s">
        <v>173</v>
      </c>
    </row>
    <row customHeight="1" ht="11.25">
      <c r="A18" s="375" t="s">
        <v>16</v>
      </c>
      <c r="B18" s="0" t="s">
        <v>103</v>
      </c>
      <c r="C18" s="0" t="s">
        <v>104</v>
      </c>
      <c r="D18" s="0" t="s">
        <v>3761</v>
      </c>
      <c r="E18" s="0" t="s">
        <v>3762</v>
      </c>
      <c r="F18" s="0" t="s">
        <v>3733</v>
      </c>
      <c r="G18" s="0" t="s">
        <v>178</v>
      </c>
    </row>
    <row customHeight="1" ht="11.25">
      <c r="A19" s="375" t="s">
        <v>16</v>
      </c>
      <c r="B19" s="0" t="s">
        <v>103</v>
      </c>
      <c r="C19" s="0" t="s">
        <v>104</v>
      </c>
      <c r="D19" s="0" t="s">
        <v>3763</v>
      </c>
      <c r="E19" s="0" t="s">
        <v>3764</v>
      </c>
      <c r="F19" s="0" t="s">
        <v>3733</v>
      </c>
      <c r="G19" s="0" t="s">
        <v>183</v>
      </c>
    </row>
    <row customHeight="1" ht="11.25">
      <c r="A20" s="375" t="s">
        <v>16</v>
      </c>
      <c r="B20" s="0" t="s">
        <v>103</v>
      </c>
      <c r="C20" s="0" t="s">
        <v>104</v>
      </c>
      <c r="D20" s="0" t="s">
        <v>3765</v>
      </c>
      <c r="E20" s="0" t="s">
        <v>3766</v>
      </c>
      <c r="F20" s="0" t="s">
        <v>3733</v>
      </c>
      <c r="G20" s="0" t="s">
        <v>1664</v>
      </c>
    </row>
    <row customHeight="1" ht="11.25">
      <c r="A21" s="375" t="s">
        <v>16</v>
      </c>
      <c r="B21" s="0" t="s">
        <v>3767</v>
      </c>
      <c r="C21" s="0" t="s">
        <v>3768</v>
      </c>
      <c r="D21" s="0" t="s">
        <v>3767</v>
      </c>
      <c r="E21" s="0" t="s">
        <v>3768</v>
      </c>
      <c r="F21" s="0" t="s">
        <v>3730</v>
      </c>
      <c r="G21" s="0" t="s">
        <v>1673</v>
      </c>
    </row>
    <row customHeight="1" ht="11.25">
      <c r="A22" s="375" t="s">
        <v>16</v>
      </c>
      <c r="B22" s="0" t="s">
        <v>3767</v>
      </c>
      <c r="C22" s="0" t="s">
        <v>3768</v>
      </c>
      <c r="D22" s="0" t="s">
        <v>3769</v>
      </c>
      <c r="E22" s="0" t="s">
        <v>3770</v>
      </c>
      <c r="F22" s="0" t="s">
        <v>3733</v>
      </c>
      <c r="G22" s="0" t="s">
        <v>1689</v>
      </c>
    </row>
    <row customHeight="1" ht="11.25">
      <c r="A23" s="375" t="s">
        <v>16</v>
      </c>
      <c r="B23" s="0" t="s">
        <v>3767</v>
      </c>
      <c r="C23" s="0" t="s">
        <v>3768</v>
      </c>
      <c r="D23" s="0" t="s">
        <v>3771</v>
      </c>
      <c r="E23" s="0" t="s">
        <v>3772</v>
      </c>
      <c r="F23" s="0" t="s">
        <v>3733</v>
      </c>
      <c r="G23" s="0" t="s">
        <v>1696</v>
      </c>
    </row>
    <row customHeight="1" ht="11.25">
      <c r="A24" s="375" t="s">
        <v>16</v>
      </c>
      <c r="B24" s="0" t="s">
        <v>3767</v>
      </c>
      <c r="C24" s="0" t="s">
        <v>3768</v>
      </c>
      <c r="D24" s="0" t="s">
        <v>3773</v>
      </c>
      <c r="E24" s="0" t="s">
        <v>3774</v>
      </c>
      <c r="F24" s="0" t="s">
        <v>3733</v>
      </c>
      <c r="G24" s="0" t="s">
        <v>1704</v>
      </c>
    </row>
    <row customHeight="1" ht="11.25">
      <c r="A25" s="375" t="s">
        <v>16</v>
      </c>
      <c r="B25" s="0" t="s">
        <v>3767</v>
      </c>
      <c r="C25" s="0" t="s">
        <v>3768</v>
      </c>
      <c r="D25" s="0" t="s">
        <v>3775</v>
      </c>
      <c r="E25" s="0" t="s">
        <v>3776</v>
      </c>
      <c r="F25" s="0" t="s">
        <v>3733</v>
      </c>
      <c r="G25" s="0" t="s">
        <v>1711</v>
      </c>
    </row>
    <row customHeight="1" ht="11.25">
      <c r="A26" s="375" t="s">
        <v>16</v>
      </c>
      <c r="B26" s="0" t="s">
        <v>3767</v>
      </c>
      <c r="C26" s="0" t="s">
        <v>3768</v>
      </c>
      <c r="D26" s="0" t="s">
        <v>3777</v>
      </c>
      <c r="E26" s="0" t="s">
        <v>3778</v>
      </c>
      <c r="F26" s="0" t="s">
        <v>3733</v>
      </c>
      <c r="G26" s="0" t="s">
        <v>1715</v>
      </c>
    </row>
    <row customHeight="1" ht="11.25">
      <c r="A27" s="375" t="s">
        <v>16</v>
      </c>
      <c r="B27" s="0" t="s">
        <v>3779</v>
      </c>
      <c r="C27" s="0" t="s">
        <v>3780</v>
      </c>
      <c r="D27" s="0" t="s">
        <v>3779</v>
      </c>
      <c r="E27" s="0" t="s">
        <v>3780</v>
      </c>
      <c r="F27" s="0" t="s">
        <v>3730</v>
      </c>
      <c r="G27" s="0" t="s">
        <v>1720</v>
      </c>
    </row>
    <row customHeight="1" ht="11.25">
      <c r="A28" s="375" t="s">
        <v>16</v>
      </c>
      <c r="B28" s="0" t="s">
        <v>3779</v>
      </c>
      <c r="C28" s="0" t="s">
        <v>3780</v>
      </c>
      <c r="D28" s="0" t="s">
        <v>3781</v>
      </c>
      <c r="E28" s="0" t="s">
        <v>3782</v>
      </c>
      <c r="F28" s="0" t="s">
        <v>3733</v>
      </c>
      <c r="G28" s="0" t="s">
        <v>1728</v>
      </c>
    </row>
    <row customHeight="1" ht="11.25">
      <c r="A29" s="375" t="s">
        <v>16</v>
      </c>
      <c r="B29" s="0" t="s">
        <v>3779</v>
      </c>
      <c r="C29" s="0" t="s">
        <v>3780</v>
      </c>
      <c r="D29" s="0" t="s">
        <v>3783</v>
      </c>
      <c r="E29" s="0" t="s">
        <v>3784</v>
      </c>
      <c r="F29" s="0" t="s">
        <v>3733</v>
      </c>
      <c r="G29" s="0" t="s">
        <v>1730</v>
      </c>
    </row>
    <row customHeight="1" ht="11.25">
      <c r="A30" s="375" t="s">
        <v>16</v>
      </c>
      <c r="B30" s="0" t="s">
        <v>3779</v>
      </c>
      <c r="C30" s="0" t="s">
        <v>3780</v>
      </c>
      <c r="D30" s="0" t="s">
        <v>3785</v>
      </c>
      <c r="E30" s="0" t="s">
        <v>3786</v>
      </c>
      <c r="F30" s="0" t="s">
        <v>3733</v>
      </c>
      <c r="G30" s="0" t="s">
        <v>1733</v>
      </c>
    </row>
    <row customHeight="1" ht="11.25">
      <c r="A31" s="375" t="s">
        <v>16</v>
      </c>
      <c r="B31" s="0" t="s">
        <v>3779</v>
      </c>
      <c r="C31" s="0" t="s">
        <v>3780</v>
      </c>
      <c r="D31" s="0" t="s">
        <v>3787</v>
      </c>
      <c r="E31" s="0" t="s">
        <v>3788</v>
      </c>
      <c r="F31" s="0" t="s">
        <v>3733</v>
      </c>
      <c r="G31" s="0" t="s">
        <v>1739</v>
      </c>
    </row>
    <row customHeight="1" ht="11.25">
      <c r="A32" s="375" t="s">
        <v>16</v>
      </c>
      <c r="B32" s="0" t="s">
        <v>3779</v>
      </c>
      <c r="C32" s="0" t="s">
        <v>3780</v>
      </c>
      <c r="D32" s="0" t="s">
        <v>3789</v>
      </c>
      <c r="E32" s="0" t="s">
        <v>3790</v>
      </c>
      <c r="F32" s="0" t="s">
        <v>3733</v>
      </c>
      <c r="G32" s="0" t="s">
        <v>1741</v>
      </c>
    </row>
    <row customHeight="1" ht="11.25">
      <c r="A33" s="375" t="s">
        <v>16</v>
      </c>
      <c r="B33" s="0" t="s">
        <v>3779</v>
      </c>
      <c r="C33" s="0" t="s">
        <v>3780</v>
      </c>
      <c r="D33" s="0" t="s">
        <v>3791</v>
      </c>
      <c r="E33" s="0" t="s">
        <v>3792</v>
      </c>
      <c r="F33" s="0" t="s">
        <v>3733</v>
      </c>
      <c r="G33" s="0" t="s">
        <v>1743</v>
      </c>
    </row>
    <row customHeight="1" ht="11.25">
      <c r="A34" s="375" t="s">
        <v>16</v>
      </c>
      <c r="B34" s="0" t="s">
        <v>3779</v>
      </c>
      <c r="C34" s="0" t="s">
        <v>3780</v>
      </c>
      <c r="D34" s="0" t="s">
        <v>3793</v>
      </c>
      <c r="E34" s="0" t="s">
        <v>3794</v>
      </c>
      <c r="F34" s="0" t="s">
        <v>3733</v>
      </c>
      <c r="G34" s="0" t="s">
        <v>1745</v>
      </c>
    </row>
    <row customHeight="1" ht="11.25">
      <c r="A35" s="375" t="s">
        <v>16</v>
      </c>
      <c r="B35" s="0" t="s">
        <v>3779</v>
      </c>
      <c r="C35" s="0" t="s">
        <v>3780</v>
      </c>
      <c r="D35" s="0" t="s">
        <v>3795</v>
      </c>
      <c r="E35" s="0" t="s">
        <v>3796</v>
      </c>
      <c r="F35" s="0" t="s">
        <v>3733</v>
      </c>
      <c r="G35" s="0" t="s">
        <v>1750</v>
      </c>
    </row>
    <row customHeight="1" ht="11.25">
      <c r="A36" s="375" t="s">
        <v>16</v>
      </c>
      <c r="B36" s="0" t="s">
        <v>110</v>
      </c>
      <c r="C36" s="0" t="s">
        <v>111</v>
      </c>
      <c r="D36" s="0" t="s">
        <v>110</v>
      </c>
      <c r="E36" s="0" t="s">
        <v>111</v>
      </c>
      <c r="F36" s="0" t="s">
        <v>3730</v>
      </c>
      <c r="G36" s="0" t="s">
        <v>109</v>
      </c>
    </row>
    <row customHeight="1" ht="11.25">
      <c r="A37" s="375" t="s">
        <v>16</v>
      </c>
      <c r="B37" s="0" t="s">
        <v>110</v>
      </c>
      <c r="C37" s="0" t="s">
        <v>111</v>
      </c>
      <c r="D37" s="0" t="s">
        <v>3797</v>
      </c>
      <c r="E37" s="0" t="s">
        <v>3798</v>
      </c>
      <c r="F37" s="0" t="s">
        <v>3733</v>
      </c>
      <c r="G37" s="0" t="s">
        <v>1758</v>
      </c>
    </row>
    <row customHeight="1" ht="11.25">
      <c r="A38" s="375" t="s">
        <v>16</v>
      </c>
      <c r="B38" s="0" t="s">
        <v>110</v>
      </c>
      <c r="C38" s="0" t="s">
        <v>111</v>
      </c>
      <c r="D38" s="0" t="s">
        <v>3799</v>
      </c>
      <c r="E38" s="0" t="s">
        <v>3800</v>
      </c>
      <c r="F38" s="0" t="s">
        <v>3733</v>
      </c>
      <c r="G38" s="0" t="s">
        <v>1766</v>
      </c>
    </row>
    <row customHeight="1" ht="11.25">
      <c r="A39" s="375" t="s">
        <v>16</v>
      </c>
      <c r="B39" s="0" t="s">
        <v>110</v>
      </c>
      <c r="C39" s="0" t="s">
        <v>111</v>
      </c>
      <c r="D39" s="0" t="s">
        <v>3801</v>
      </c>
      <c r="E39" s="0" t="s">
        <v>3802</v>
      </c>
      <c r="F39" s="0" t="s">
        <v>3733</v>
      </c>
      <c r="G39" s="0" t="s">
        <v>1772</v>
      </c>
    </row>
    <row customHeight="1" ht="11.25">
      <c r="A40" s="375" t="s">
        <v>16</v>
      </c>
      <c r="B40" s="0" t="s">
        <v>110</v>
      </c>
      <c r="C40" s="0" t="s">
        <v>111</v>
      </c>
      <c r="D40" s="0" t="s">
        <v>3803</v>
      </c>
      <c r="E40" s="0" t="s">
        <v>3804</v>
      </c>
      <c r="F40" s="0" t="s">
        <v>3733</v>
      </c>
      <c r="G40" s="0" t="s">
        <v>1777</v>
      </c>
    </row>
    <row customHeight="1" ht="11.25">
      <c r="A41" s="375" t="s">
        <v>16</v>
      </c>
      <c r="B41" s="0" t="s">
        <v>110</v>
      </c>
      <c r="C41" s="0" t="s">
        <v>111</v>
      </c>
      <c r="D41" s="0" t="s">
        <v>3805</v>
      </c>
      <c r="E41" s="0" t="s">
        <v>3806</v>
      </c>
      <c r="F41" s="0" t="s">
        <v>3733</v>
      </c>
      <c r="G41" s="0" t="s">
        <v>1781</v>
      </c>
    </row>
    <row customHeight="1" ht="11.25">
      <c r="A42" s="375" t="s">
        <v>16</v>
      </c>
      <c r="B42" s="0" t="s">
        <v>110</v>
      </c>
      <c r="C42" s="0" t="s">
        <v>111</v>
      </c>
      <c r="D42" s="0" t="s">
        <v>3807</v>
      </c>
      <c r="E42" s="0" t="s">
        <v>3808</v>
      </c>
      <c r="F42" s="0" t="s">
        <v>3733</v>
      </c>
      <c r="G42" s="0" t="s">
        <v>1784</v>
      </c>
    </row>
    <row customHeight="1" ht="11.25">
      <c r="A43" s="375" t="s">
        <v>16</v>
      </c>
      <c r="B43" s="0" t="s">
        <v>110</v>
      </c>
      <c r="C43" s="0" t="s">
        <v>111</v>
      </c>
      <c r="D43" s="0" t="s">
        <v>3809</v>
      </c>
      <c r="E43" s="0" t="s">
        <v>3810</v>
      </c>
      <c r="F43" s="0" t="s">
        <v>3733</v>
      </c>
      <c r="G43" s="0" t="s">
        <v>1791</v>
      </c>
    </row>
    <row customHeight="1" ht="11.25">
      <c r="A44" s="375" t="s">
        <v>16</v>
      </c>
      <c r="B44" s="0" t="s">
        <v>110</v>
      </c>
      <c r="C44" s="0" t="s">
        <v>111</v>
      </c>
      <c r="D44" s="0" t="s">
        <v>3811</v>
      </c>
      <c r="E44" s="0" t="s">
        <v>3812</v>
      </c>
      <c r="F44" s="0" t="s">
        <v>3733</v>
      </c>
      <c r="G44" s="0" t="s">
        <v>1800</v>
      </c>
    </row>
    <row customHeight="1" ht="11.25">
      <c r="A45" s="375" t="s">
        <v>16</v>
      </c>
      <c r="B45" s="0" t="s">
        <v>110</v>
      </c>
      <c r="C45" s="0" t="s">
        <v>111</v>
      </c>
      <c r="D45" s="0" t="s">
        <v>3813</v>
      </c>
      <c r="E45" s="0" t="s">
        <v>3814</v>
      </c>
      <c r="F45" s="0" t="s">
        <v>3733</v>
      </c>
      <c r="G45" s="0" t="s">
        <v>1805</v>
      </c>
    </row>
    <row customHeight="1" ht="11.25">
      <c r="A46" s="375" t="s">
        <v>16</v>
      </c>
      <c r="B46" s="0" t="s">
        <v>3815</v>
      </c>
      <c r="C46" s="0" t="s">
        <v>3816</v>
      </c>
      <c r="D46" s="0" t="s">
        <v>3815</v>
      </c>
      <c r="E46" s="0" t="s">
        <v>3816</v>
      </c>
      <c r="F46" s="0" t="s">
        <v>3730</v>
      </c>
      <c r="G46" s="0" t="s">
        <v>1809</v>
      </c>
    </row>
    <row customHeight="1" ht="11.25">
      <c r="A47" s="375" t="s">
        <v>16</v>
      </c>
      <c r="B47" s="0" t="s">
        <v>3815</v>
      </c>
      <c r="C47" s="0" t="s">
        <v>3816</v>
      </c>
      <c r="D47" s="0" t="s">
        <v>3817</v>
      </c>
      <c r="E47" s="0" t="s">
        <v>3818</v>
      </c>
      <c r="F47" s="0" t="s">
        <v>3733</v>
      </c>
      <c r="G47" s="0" t="s">
        <v>1815</v>
      </c>
    </row>
    <row customHeight="1" ht="11.25">
      <c r="A48" s="375" t="s">
        <v>16</v>
      </c>
      <c r="B48" s="0" t="s">
        <v>3815</v>
      </c>
      <c r="C48" s="0" t="s">
        <v>3816</v>
      </c>
      <c r="D48" s="0" t="s">
        <v>3819</v>
      </c>
      <c r="E48" s="0" t="s">
        <v>3820</v>
      </c>
      <c r="F48" s="0" t="s">
        <v>3733</v>
      </c>
      <c r="G48" s="0" t="s">
        <v>1820</v>
      </c>
    </row>
    <row customHeight="1" ht="11.25">
      <c r="A49" s="375" t="s">
        <v>16</v>
      </c>
      <c r="B49" s="0" t="s">
        <v>3815</v>
      </c>
      <c r="C49" s="0" t="s">
        <v>3816</v>
      </c>
      <c r="D49" s="0" t="s">
        <v>3821</v>
      </c>
      <c r="E49" s="0" t="s">
        <v>3822</v>
      </c>
      <c r="F49" s="0" t="s">
        <v>3733</v>
      </c>
      <c r="G49" s="0" t="s">
        <v>1823</v>
      </c>
    </row>
    <row customHeight="1" ht="11.25">
      <c r="A50" s="375" t="s">
        <v>16</v>
      </c>
      <c r="B50" s="0" t="s">
        <v>3815</v>
      </c>
      <c r="C50" s="0" t="s">
        <v>3816</v>
      </c>
      <c r="D50" s="0" t="s">
        <v>3823</v>
      </c>
      <c r="E50" s="0" t="s">
        <v>3824</v>
      </c>
      <c r="F50" s="0" t="s">
        <v>3733</v>
      </c>
      <c r="G50" s="0" t="s">
        <v>1827</v>
      </c>
    </row>
    <row customHeight="1" ht="11.25">
      <c r="A51" s="375" t="s">
        <v>16</v>
      </c>
      <c r="B51" s="0" t="s">
        <v>3815</v>
      </c>
      <c r="C51" s="0" t="s">
        <v>3816</v>
      </c>
      <c r="D51" s="0" t="s">
        <v>3825</v>
      </c>
      <c r="E51" s="0" t="s">
        <v>3826</v>
      </c>
      <c r="F51" s="0" t="s">
        <v>3733</v>
      </c>
      <c r="G51" s="0" t="s">
        <v>1831</v>
      </c>
    </row>
    <row customHeight="1" ht="11.25">
      <c r="A52" s="375" t="s">
        <v>16</v>
      </c>
      <c r="B52" s="0" t="s">
        <v>3815</v>
      </c>
      <c r="C52" s="0" t="s">
        <v>3816</v>
      </c>
      <c r="D52" s="0" t="s">
        <v>3827</v>
      </c>
      <c r="E52" s="0" t="s">
        <v>3828</v>
      </c>
      <c r="F52" s="0" t="s">
        <v>3733</v>
      </c>
      <c r="G52" s="0" t="s">
        <v>1835</v>
      </c>
    </row>
    <row customHeight="1" ht="11.25">
      <c r="A53" s="375" t="s">
        <v>16</v>
      </c>
      <c r="B53" s="0" t="s">
        <v>3815</v>
      </c>
      <c r="C53" s="0" t="s">
        <v>3816</v>
      </c>
      <c r="D53" s="0" t="s">
        <v>3829</v>
      </c>
      <c r="E53" s="0" t="s">
        <v>3830</v>
      </c>
      <c r="F53" s="0" t="s">
        <v>3733</v>
      </c>
      <c r="G53" s="0" t="s">
        <v>1837</v>
      </c>
    </row>
    <row customHeight="1" ht="11.25">
      <c r="A54" s="375" t="s">
        <v>16</v>
      </c>
      <c r="B54" s="0" t="s">
        <v>3815</v>
      </c>
      <c r="C54" s="0" t="s">
        <v>3816</v>
      </c>
      <c r="D54" s="0" t="s">
        <v>3831</v>
      </c>
      <c r="E54" s="0" t="s">
        <v>3832</v>
      </c>
      <c r="F54" s="0" t="s">
        <v>3733</v>
      </c>
      <c r="G54" s="0" t="s">
        <v>1840</v>
      </c>
    </row>
    <row customHeight="1" ht="11.25">
      <c r="A55" s="375" t="s">
        <v>16</v>
      </c>
      <c r="B55" s="0" t="s">
        <v>3815</v>
      </c>
      <c r="C55" s="0" t="s">
        <v>3816</v>
      </c>
      <c r="D55" s="0" t="s">
        <v>3833</v>
      </c>
      <c r="E55" s="0" t="s">
        <v>3834</v>
      </c>
      <c r="F55" s="0" t="s">
        <v>3733</v>
      </c>
      <c r="G55" s="0" t="s">
        <v>1845</v>
      </c>
    </row>
    <row customHeight="1" ht="11.25">
      <c r="A56" s="375" t="s">
        <v>16</v>
      </c>
      <c r="B56" s="0" t="s">
        <v>3815</v>
      </c>
      <c r="C56" s="0" t="s">
        <v>3816</v>
      </c>
      <c r="D56" s="0" t="s">
        <v>3835</v>
      </c>
      <c r="E56" s="0" t="s">
        <v>3836</v>
      </c>
      <c r="F56" s="0" t="s">
        <v>3733</v>
      </c>
      <c r="G56" s="0" t="s">
        <v>1848</v>
      </c>
    </row>
    <row customHeight="1" ht="11.25">
      <c r="A57" s="375" t="s">
        <v>16</v>
      </c>
      <c r="B57" s="0" t="s">
        <v>3815</v>
      </c>
      <c r="C57" s="0" t="s">
        <v>3816</v>
      </c>
      <c r="D57" s="0" t="s">
        <v>3837</v>
      </c>
      <c r="E57" s="0" t="s">
        <v>3838</v>
      </c>
      <c r="F57" s="0" t="s">
        <v>3733</v>
      </c>
      <c r="G57" s="0" t="s">
        <v>1851</v>
      </c>
    </row>
    <row customHeight="1" ht="11.25">
      <c r="A58" s="375" t="s">
        <v>16</v>
      </c>
      <c r="B58" s="0" t="s">
        <v>3815</v>
      </c>
      <c r="C58" s="0" t="s">
        <v>3816</v>
      </c>
      <c r="D58" s="0" t="s">
        <v>3839</v>
      </c>
      <c r="E58" s="0" t="s">
        <v>3840</v>
      </c>
      <c r="F58" s="0" t="s">
        <v>3733</v>
      </c>
      <c r="G58" s="0" t="s">
        <v>1854</v>
      </c>
    </row>
    <row customHeight="1" ht="11.25">
      <c r="A59" s="375" t="s">
        <v>16</v>
      </c>
      <c r="B59" s="0" t="s">
        <v>3815</v>
      </c>
      <c r="C59" s="0" t="s">
        <v>3816</v>
      </c>
      <c r="D59" s="0" t="s">
        <v>3841</v>
      </c>
      <c r="E59" s="0" t="s">
        <v>3842</v>
      </c>
      <c r="F59" s="0" t="s">
        <v>3733</v>
      </c>
      <c r="G59" s="0" t="s">
        <v>1858</v>
      </c>
    </row>
    <row customHeight="1" ht="11.25">
      <c r="A60" s="375" t="s">
        <v>16</v>
      </c>
      <c r="B60" s="0" t="s">
        <v>114</v>
      </c>
      <c r="C60" s="0" t="s">
        <v>115</v>
      </c>
      <c r="D60" s="0" t="s">
        <v>114</v>
      </c>
      <c r="E60" s="0" t="s">
        <v>115</v>
      </c>
      <c r="F60" s="0" t="s">
        <v>3730</v>
      </c>
      <c r="G60" s="0" t="s">
        <v>113</v>
      </c>
    </row>
    <row customHeight="1" ht="11.25">
      <c r="A61" s="375" t="s">
        <v>16</v>
      </c>
      <c r="B61" s="0" t="s">
        <v>114</v>
      </c>
      <c r="C61" s="0" t="s">
        <v>115</v>
      </c>
      <c r="D61" s="0" t="s">
        <v>3843</v>
      </c>
      <c r="E61" s="0" t="s">
        <v>3844</v>
      </c>
      <c r="F61" s="0" t="s">
        <v>3744</v>
      </c>
      <c r="G61" s="0" t="s">
        <v>3845</v>
      </c>
    </row>
    <row customHeight="1" ht="11.25">
      <c r="A62" s="375" t="s">
        <v>16</v>
      </c>
      <c r="B62" s="0" t="s">
        <v>114</v>
      </c>
      <c r="C62" s="0" t="s">
        <v>115</v>
      </c>
      <c r="D62" s="0" t="s">
        <v>3846</v>
      </c>
      <c r="E62" s="0" t="s">
        <v>3847</v>
      </c>
      <c r="F62" s="0" t="s">
        <v>3744</v>
      </c>
      <c r="G62" s="0" t="s">
        <v>3848</v>
      </c>
    </row>
    <row customHeight="1" ht="11.25">
      <c r="A63" s="375" t="s">
        <v>16</v>
      </c>
      <c r="B63" s="0" t="s">
        <v>114</v>
      </c>
      <c r="C63" s="0" t="s">
        <v>115</v>
      </c>
      <c r="D63" s="0" t="s">
        <v>3849</v>
      </c>
      <c r="E63" s="0" t="s">
        <v>3850</v>
      </c>
      <c r="F63" s="0" t="s">
        <v>3744</v>
      </c>
      <c r="G63" s="0" t="s">
        <v>3851</v>
      </c>
    </row>
    <row customHeight="1" ht="11.25">
      <c r="A64" s="375" t="s">
        <v>16</v>
      </c>
      <c r="B64" s="0" t="s">
        <v>114</v>
      </c>
      <c r="C64" s="0" t="s">
        <v>115</v>
      </c>
      <c r="D64" s="0" t="s">
        <v>3852</v>
      </c>
      <c r="E64" s="0" t="s">
        <v>3853</v>
      </c>
      <c r="F64" s="0" t="s">
        <v>3733</v>
      </c>
      <c r="G64" s="0" t="s">
        <v>3854</v>
      </c>
    </row>
    <row customHeight="1" ht="11.25">
      <c r="A65" s="375" t="s">
        <v>16</v>
      </c>
      <c r="B65" s="0" t="s">
        <v>114</v>
      </c>
      <c r="C65" s="0" t="s">
        <v>115</v>
      </c>
      <c r="D65" s="0" t="s">
        <v>3855</v>
      </c>
      <c r="E65" s="0" t="s">
        <v>3856</v>
      </c>
      <c r="F65" s="0" t="s">
        <v>3733</v>
      </c>
      <c r="G65" s="0" t="s">
        <v>3857</v>
      </c>
    </row>
    <row customHeight="1" ht="11.25">
      <c r="A66" s="375" t="s">
        <v>16</v>
      </c>
      <c r="B66" s="0" t="s">
        <v>114</v>
      </c>
      <c r="C66" s="0" t="s">
        <v>115</v>
      </c>
      <c r="D66" s="0" t="s">
        <v>3858</v>
      </c>
      <c r="E66" s="0" t="s">
        <v>3859</v>
      </c>
      <c r="F66" s="0" t="s">
        <v>3733</v>
      </c>
      <c r="G66" s="0" t="s">
        <v>3860</v>
      </c>
    </row>
    <row customHeight="1" ht="11.25">
      <c r="A67" s="375" t="s">
        <v>16</v>
      </c>
      <c r="B67" s="0" t="s">
        <v>114</v>
      </c>
      <c r="C67" s="0" t="s">
        <v>115</v>
      </c>
      <c r="D67" s="0" t="s">
        <v>3861</v>
      </c>
      <c r="E67" s="0" t="s">
        <v>3862</v>
      </c>
      <c r="F67" s="0" t="s">
        <v>3733</v>
      </c>
      <c r="G67" s="0" t="s">
        <v>2179</v>
      </c>
    </row>
    <row customHeight="1" ht="11.25">
      <c r="A68" s="375" t="s">
        <v>16</v>
      </c>
      <c r="B68" s="0" t="s">
        <v>114</v>
      </c>
      <c r="C68" s="0" t="s">
        <v>115</v>
      </c>
      <c r="D68" s="0" t="s">
        <v>3863</v>
      </c>
      <c r="E68" s="0" t="s">
        <v>3864</v>
      </c>
      <c r="F68" s="0" t="s">
        <v>3733</v>
      </c>
      <c r="G68" s="0" t="s">
        <v>3865</v>
      </c>
    </row>
    <row customHeight="1" ht="11.25">
      <c r="A69" s="375" t="s">
        <v>16</v>
      </c>
      <c r="B69" s="0" t="s">
        <v>114</v>
      </c>
      <c r="C69" s="0" t="s">
        <v>115</v>
      </c>
      <c r="D69" s="0" t="s">
        <v>3866</v>
      </c>
      <c r="E69" s="0" t="s">
        <v>3867</v>
      </c>
      <c r="F69" s="0" t="s">
        <v>3733</v>
      </c>
      <c r="G69" s="0" t="s">
        <v>2382</v>
      </c>
    </row>
    <row customHeight="1" ht="11.25">
      <c r="A70" s="375" t="s">
        <v>16</v>
      </c>
      <c r="B70" s="0" t="s">
        <v>114</v>
      </c>
      <c r="C70" s="0" t="s">
        <v>115</v>
      </c>
      <c r="D70" s="0" t="s">
        <v>3868</v>
      </c>
      <c r="E70" s="0" t="s">
        <v>3869</v>
      </c>
      <c r="F70" s="0" t="s">
        <v>3733</v>
      </c>
      <c r="G70" s="0" t="s">
        <v>3870</v>
      </c>
    </row>
    <row customHeight="1" ht="11.25">
      <c r="A71" s="375" t="s">
        <v>16</v>
      </c>
      <c r="B71" s="0" t="s">
        <v>114</v>
      </c>
      <c r="C71" s="0" t="s">
        <v>115</v>
      </c>
      <c r="D71" s="0" t="s">
        <v>3871</v>
      </c>
      <c r="E71" s="0" t="s">
        <v>3872</v>
      </c>
      <c r="F71" s="0" t="s">
        <v>3733</v>
      </c>
      <c r="G71" s="0" t="s">
        <v>3873</v>
      </c>
    </row>
    <row customHeight="1" ht="11.25">
      <c r="A72" s="375" t="s">
        <v>16</v>
      </c>
      <c r="B72" s="0" t="s">
        <v>114</v>
      </c>
      <c r="C72" s="0" t="s">
        <v>115</v>
      </c>
      <c r="D72" s="0" t="s">
        <v>3874</v>
      </c>
      <c r="E72" s="0" t="s">
        <v>3875</v>
      </c>
      <c r="F72" s="0" t="s">
        <v>3733</v>
      </c>
      <c r="G72" s="0" t="s">
        <v>3876</v>
      </c>
    </row>
    <row customHeight="1" ht="11.25">
      <c r="A73" s="375" t="s">
        <v>16</v>
      </c>
      <c r="B73" s="0" t="s">
        <v>114</v>
      </c>
      <c r="C73" s="0" t="s">
        <v>115</v>
      </c>
      <c r="D73" s="0" t="s">
        <v>3877</v>
      </c>
      <c r="E73" s="0" t="s">
        <v>3878</v>
      </c>
      <c r="F73" s="0" t="s">
        <v>3733</v>
      </c>
      <c r="G73" s="0" t="s">
        <v>3879</v>
      </c>
    </row>
    <row customHeight="1" ht="11.25">
      <c r="A74" s="375" t="s">
        <v>16</v>
      </c>
      <c r="B74" s="0" t="s">
        <v>114</v>
      </c>
      <c r="C74" s="0" t="s">
        <v>115</v>
      </c>
      <c r="D74" s="0" t="s">
        <v>3880</v>
      </c>
      <c r="E74" s="0" t="s">
        <v>3881</v>
      </c>
      <c r="F74" s="0" t="s">
        <v>3733</v>
      </c>
      <c r="G74" s="0" t="s">
        <v>3882</v>
      </c>
    </row>
    <row customHeight="1" ht="11.25">
      <c r="A75" s="375" t="s">
        <v>16</v>
      </c>
      <c r="B75" s="0" t="s">
        <v>114</v>
      </c>
      <c r="C75" s="0" t="s">
        <v>115</v>
      </c>
      <c r="D75" s="0" t="s">
        <v>3883</v>
      </c>
      <c r="E75" s="0" t="s">
        <v>3884</v>
      </c>
      <c r="F75" s="0" t="s">
        <v>3733</v>
      </c>
      <c r="G75" s="0" t="s">
        <v>3885</v>
      </c>
    </row>
    <row customHeight="1" ht="11.25">
      <c r="A76" s="375" t="s">
        <v>16</v>
      </c>
      <c r="B76" s="0" t="s">
        <v>118</v>
      </c>
      <c r="C76" s="0" t="s">
        <v>119</v>
      </c>
      <c r="D76" s="0" t="s">
        <v>118</v>
      </c>
      <c r="E76" s="0" t="s">
        <v>119</v>
      </c>
      <c r="F76" s="0" t="s">
        <v>3730</v>
      </c>
      <c r="G76" s="0" t="s">
        <v>117</v>
      </c>
    </row>
    <row customHeight="1" ht="11.25">
      <c r="A77" s="375" t="s">
        <v>16</v>
      </c>
      <c r="B77" s="0" t="s">
        <v>118</v>
      </c>
      <c r="C77" s="0" t="s">
        <v>119</v>
      </c>
      <c r="D77" s="0" t="s">
        <v>3886</v>
      </c>
      <c r="E77" s="0" t="s">
        <v>3887</v>
      </c>
      <c r="F77" s="0" t="s">
        <v>3733</v>
      </c>
      <c r="G77" s="0" t="s">
        <v>3888</v>
      </c>
    </row>
    <row customHeight="1" ht="11.25">
      <c r="A78" s="375" t="s">
        <v>16</v>
      </c>
      <c r="B78" s="0" t="s">
        <v>118</v>
      </c>
      <c r="C78" s="0" t="s">
        <v>119</v>
      </c>
      <c r="D78" s="0" t="s">
        <v>3889</v>
      </c>
      <c r="E78" s="0" t="s">
        <v>3890</v>
      </c>
      <c r="F78" s="0" t="s">
        <v>3733</v>
      </c>
      <c r="G78" s="0" t="s">
        <v>3891</v>
      </c>
    </row>
    <row customHeight="1" ht="11.25">
      <c r="A79" s="375" t="s">
        <v>16</v>
      </c>
      <c r="B79" s="0" t="s">
        <v>118</v>
      </c>
      <c r="C79" s="0" t="s">
        <v>119</v>
      </c>
      <c r="D79" s="0" t="s">
        <v>3892</v>
      </c>
      <c r="E79" s="0" t="s">
        <v>3893</v>
      </c>
      <c r="F79" s="0" t="s">
        <v>3733</v>
      </c>
      <c r="G79" s="0" t="s">
        <v>3894</v>
      </c>
    </row>
    <row customHeight="1" ht="11.25">
      <c r="A80" s="375" t="s">
        <v>16</v>
      </c>
      <c r="B80" s="0" t="s">
        <v>118</v>
      </c>
      <c r="C80" s="0" t="s">
        <v>119</v>
      </c>
      <c r="D80" s="0" t="s">
        <v>3895</v>
      </c>
      <c r="E80" s="0" t="s">
        <v>3896</v>
      </c>
      <c r="F80" s="0" t="s">
        <v>3733</v>
      </c>
      <c r="G80" s="0" t="s">
        <v>3897</v>
      </c>
    </row>
    <row customHeight="1" ht="11.25">
      <c r="A81" s="375" t="s">
        <v>16</v>
      </c>
      <c r="B81" s="0" t="s">
        <v>118</v>
      </c>
      <c r="C81" s="0" t="s">
        <v>119</v>
      </c>
      <c r="D81" s="0" t="s">
        <v>3898</v>
      </c>
      <c r="E81" s="0" t="s">
        <v>3899</v>
      </c>
      <c r="F81" s="0" t="s">
        <v>3733</v>
      </c>
      <c r="G81" s="0" t="s">
        <v>3900</v>
      </c>
    </row>
    <row customHeight="1" ht="11.25">
      <c r="A82" s="375" t="s">
        <v>16</v>
      </c>
      <c r="B82" s="0" t="s">
        <v>118</v>
      </c>
      <c r="C82" s="0" t="s">
        <v>119</v>
      </c>
      <c r="D82" s="0" t="s">
        <v>3901</v>
      </c>
      <c r="E82" s="0" t="s">
        <v>3902</v>
      </c>
      <c r="F82" s="0" t="s">
        <v>3733</v>
      </c>
      <c r="G82" s="0" t="s">
        <v>3903</v>
      </c>
    </row>
    <row customHeight="1" ht="11.25">
      <c r="A83" s="375" t="s">
        <v>16</v>
      </c>
      <c r="B83" s="0" t="s">
        <v>118</v>
      </c>
      <c r="C83" s="0" t="s">
        <v>119</v>
      </c>
      <c r="D83" s="0" t="s">
        <v>3904</v>
      </c>
      <c r="E83" s="0" t="s">
        <v>3905</v>
      </c>
      <c r="F83" s="0" t="s">
        <v>3733</v>
      </c>
      <c r="G83" s="0" t="s">
        <v>3906</v>
      </c>
    </row>
    <row customHeight="1" ht="11.25">
      <c r="A84" s="375" t="s">
        <v>16</v>
      </c>
      <c r="B84" s="0" t="s">
        <v>123</v>
      </c>
      <c r="C84" s="0" t="s">
        <v>124</v>
      </c>
      <c r="D84" s="0" t="s">
        <v>123</v>
      </c>
      <c r="E84" s="0" t="s">
        <v>124</v>
      </c>
      <c r="F84" s="0" t="s">
        <v>3730</v>
      </c>
      <c r="G84" s="0" t="s">
        <v>122</v>
      </c>
    </row>
    <row customHeight="1" ht="11.25">
      <c r="A85" s="375" t="s">
        <v>16</v>
      </c>
      <c r="B85" s="0" t="s">
        <v>123</v>
      </c>
      <c r="C85" s="0" t="s">
        <v>124</v>
      </c>
      <c r="D85" s="0" t="s">
        <v>3907</v>
      </c>
      <c r="E85" s="0" t="s">
        <v>3908</v>
      </c>
      <c r="F85" s="0" t="s">
        <v>3733</v>
      </c>
      <c r="G85" s="0" t="s">
        <v>3909</v>
      </c>
    </row>
    <row customHeight="1" ht="11.25">
      <c r="A86" s="375" t="s">
        <v>16</v>
      </c>
      <c r="B86" s="0" t="s">
        <v>123</v>
      </c>
      <c r="C86" s="0" t="s">
        <v>124</v>
      </c>
      <c r="D86" s="0" t="s">
        <v>3910</v>
      </c>
      <c r="E86" s="0" t="s">
        <v>3911</v>
      </c>
      <c r="F86" s="0" t="s">
        <v>3733</v>
      </c>
      <c r="G86" s="0" t="s">
        <v>3912</v>
      </c>
    </row>
    <row customHeight="1" ht="11.25">
      <c r="A87" s="375" t="s">
        <v>16</v>
      </c>
      <c r="B87" s="0" t="s">
        <v>123</v>
      </c>
      <c r="C87" s="0" t="s">
        <v>124</v>
      </c>
      <c r="D87" s="0" t="s">
        <v>3913</v>
      </c>
      <c r="E87" s="0" t="s">
        <v>3914</v>
      </c>
      <c r="F87" s="0" t="s">
        <v>3733</v>
      </c>
      <c r="G87" s="0" t="s">
        <v>3915</v>
      </c>
    </row>
    <row customHeight="1" ht="11.25">
      <c r="A88" s="375" t="s">
        <v>16</v>
      </c>
      <c r="B88" s="0" t="s">
        <v>123</v>
      </c>
      <c r="C88" s="0" t="s">
        <v>124</v>
      </c>
      <c r="D88" s="0" t="s">
        <v>3916</v>
      </c>
      <c r="E88" s="0" t="s">
        <v>3917</v>
      </c>
      <c r="F88" s="0" t="s">
        <v>3733</v>
      </c>
      <c r="G88" s="0" t="s">
        <v>3918</v>
      </c>
    </row>
    <row customHeight="1" ht="11.25">
      <c r="A89" s="375" t="s">
        <v>16</v>
      </c>
      <c r="B89" s="0" t="s">
        <v>123</v>
      </c>
      <c r="C89" s="0" t="s">
        <v>124</v>
      </c>
      <c r="D89" s="0" t="s">
        <v>3919</v>
      </c>
      <c r="E89" s="0" t="s">
        <v>3920</v>
      </c>
      <c r="F89" s="0" t="s">
        <v>3733</v>
      </c>
      <c r="G89" s="0" t="s">
        <v>3921</v>
      </c>
    </row>
    <row customHeight="1" ht="11.25">
      <c r="A90" s="375" t="s">
        <v>16</v>
      </c>
      <c r="B90" s="0" t="s">
        <v>123</v>
      </c>
      <c r="C90" s="0" t="s">
        <v>124</v>
      </c>
      <c r="D90" s="0" t="s">
        <v>3922</v>
      </c>
      <c r="E90" s="0" t="s">
        <v>3923</v>
      </c>
      <c r="F90" s="0" t="s">
        <v>3733</v>
      </c>
      <c r="G90" s="0" t="s">
        <v>3924</v>
      </c>
    </row>
    <row customHeight="1" ht="11.25">
      <c r="A91" s="375" t="s">
        <v>16</v>
      </c>
      <c r="B91" s="0" t="s">
        <v>123</v>
      </c>
      <c r="C91" s="0" t="s">
        <v>124</v>
      </c>
      <c r="D91" s="0" t="s">
        <v>3925</v>
      </c>
      <c r="E91" s="0" t="s">
        <v>3926</v>
      </c>
      <c r="F91" s="0" t="s">
        <v>3733</v>
      </c>
      <c r="G91" s="0" t="s">
        <v>3927</v>
      </c>
    </row>
    <row customHeight="1" ht="11.25">
      <c r="A92" s="375" t="s">
        <v>16</v>
      </c>
      <c r="B92" s="0" t="s">
        <v>123</v>
      </c>
      <c r="C92" s="0" t="s">
        <v>124</v>
      </c>
      <c r="D92" s="0" t="s">
        <v>3928</v>
      </c>
      <c r="E92" s="0" t="s">
        <v>3929</v>
      </c>
      <c r="F92" s="0" t="s">
        <v>3733</v>
      </c>
      <c r="G92" s="0" t="s">
        <v>3930</v>
      </c>
    </row>
    <row customHeight="1" ht="11.25">
      <c r="A93" s="375" t="s">
        <v>16</v>
      </c>
      <c r="B93" s="0" t="s">
        <v>3931</v>
      </c>
      <c r="C93" s="0" t="s">
        <v>3932</v>
      </c>
      <c r="D93" s="0" t="s">
        <v>3931</v>
      </c>
      <c r="E93" s="0" t="s">
        <v>3932</v>
      </c>
      <c r="F93" s="0" t="s">
        <v>3730</v>
      </c>
      <c r="G93" s="0" t="s">
        <v>3933</v>
      </c>
    </row>
    <row customHeight="1" ht="11.25">
      <c r="A94" s="375" t="s">
        <v>16</v>
      </c>
      <c r="B94" s="0" t="s">
        <v>3931</v>
      </c>
      <c r="C94" s="0" t="s">
        <v>3932</v>
      </c>
      <c r="D94" s="0" t="s">
        <v>3934</v>
      </c>
      <c r="E94" s="0" t="s">
        <v>3935</v>
      </c>
      <c r="F94" s="0" t="s">
        <v>3733</v>
      </c>
      <c r="G94" s="0" t="s">
        <v>3936</v>
      </c>
    </row>
    <row customHeight="1" ht="11.25">
      <c r="A95" s="375" t="s">
        <v>16</v>
      </c>
      <c r="B95" s="0" t="s">
        <v>3931</v>
      </c>
      <c r="C95" s="0" t="s">
        <v>3932</v>
      </c>
      <c r="D95" s="0" t="s">
        <v>3937</v>
      </c>
      <c r="E95" s="0" t="s">
        <v>3938</v>
      </c>
      <c r="F95" s="0" t="s">
        <v>3733</v>
      </c>
      <c r="G95" s="0" t="s">
        <v>3939</v>
      </c>
    </row>
    <row customHeight="1" ht="11.25">
      <c r="A96" s="375" t="s">
        <v>16</v>
      </c>
      <c r="B96" s="0" t="s">
        <v>3931</v>
      </c>
      <c r="C96" s="0" t="s">
        <v>3932</v>
      </c>
      <c r="D96" s="0" t="s">
        <v>3940</v>
      </c>
      <c r="E96" s="0" t="s">
        <v>3941</v>
      </c>
      <c r="F96" s="0" t="s">
        <v>3733</v>
      </c>
      <c r="G96" s="0" t="s">
        <v>3942</v>
      </c>
    </row>
    <row customHeight="1" ht="11.25">
      <c r="A97" s="375" t="s">
        <v>16</v>
      </c>
      <c r="B97" s="0" t="s">
        <v>3931</v>
      </c>
      <c r="C97" s="0" t="s">
        <v>3932</v>
      </c>
      <c r="D97" s="0" t="s">
        <v>3943</v>
      </c>
      <c r="E97" s="0" t="s">
        <v>3944</v>
      </c>
      <c r="F97" s="0" t="s">
        <v>3733</v>
      </c>
      <c r="G97" s="0" t="s">
        <v>3945</v>
      </c>
    </row>
    <row customHeight="1" ht="11.25">
      <c r="A98" s="375" t="s">
        <v>16</v>
      </c>
      <c r="B98" s="0" t="s">
        <v>3931</v>
      </c>
      <c r="C98" s="0" t="s">
        <v>3932</v>
      </c>
      <c r="D98" s="0" t="s">
        <v>3946</v>
      </c>
      <c r="E98" s="0" t="s">
        <v>3947</v>
      </c>
      <c r="F98" s="0" t="s">
        <v>3733</v>
      </c>
      <c r="G98" s="0" t="s">
        <v>3948</v>
      </c>
    </row>
    <row customHeight="1" ht="11.25">
      <c r="A99" s="375" t="s">
        <v>16</v>
      </c>
      <c r="B99" s="0" t="s">
        <v>3931</v>
      </c>
      <c r="C99" s="0" t="s">
        <v>3932</v>
      </c>
      <c r="D99" s="0" t="s">
        <v>3949</v>
      </c>
      <c r="E99" s="0" t="s">
        <v>3950</v>
      </c>
      <c r="F99" s="0" t="s">
        <v>3733</v>
      </c>
      <c r="G99" s="0" t="s">
        <v>3951</v>
      </c>
    </row>
    <row customHeight="1" ht="11.25">
      <c r="A100" s="375" t="s">
        <v>16</v>
      </c>
      <c r="B100" s="0" t="s">
        <v>127</v>
      </c>
      <c r="C100" s="0" t="s">
        <v>128</v>
      </c>
      <c r="D100" s="0" t="s">
        <v>127</v>
      </c>
      <c r="E100" s="0" t="s">
        <v>128</v>
      </c>
      <c r="F100" s="0" t="s">
        <v>3730</v>
      </c>
      <c r="G100" s="0" t="s">
        <v>126</v>
      </c>
    </row>
    <row customHeight="1" ht="11.25">
      <c r="A101" s="375" t="s">
        <v>16</v>
      </c>
      <c r="B101" s="0" t="s">
        <v>127</v>
      </c>
      <c r="C101" s="0" t="s">
        <v>128</v>
      </c>
      <c r="D101" s="0" t="s">
        <v>3952</v>
      </c>
      <c r="E101" s="0" t="s">
        <v>3953</v>
      </c>
      <c r="F101" s="0" t="s">
        <v>3954</v>
      </c>
      <c r="G101" s="0" t="s">
        <v>3955</v>
      </c>
    </row>
    <row customHeight="1" ht="11.25">
      <c r="A102" s="375" t="s">
        <v>16</v>
      </c>
      <c r="B102" s="0" t="s">
        <v>127</v>
      </c>
      <c r="C102" s="0" t="s">
        <v>128</v>
      </c>
      <c r="D102" s="0" t="s">
        <v>3781</v>
      </c>
      <c r="E102" s="0" t="s">
        <v>3956</v>
      </c>
      <c r="F102" s="0" t="s">
        <v>3733</v>
      </c>
      <c r="G102" s="0" t="s">
        <v>3957</v>
      </c>
    </row>
    <row customHeight="1" ht="11.25">
      <c r="A103" s="375" t="s">
        <v>16</v>
      </c>
      <c r="B103" s="0" t="s">
        <v>127</v>
      </c>
      <c r="C103" s="0" t="s">
        <v>128</v>
      </c>
      <c r="D103" s="0" t="s">
        <v>3958</v>
      </c>
      <c r="E103" s="0" t="s">
        <v>3959</v>
      </c>
      <c r="F103" s="0" t="s">
        <v>3733</v>
      </c>
      <c r="G103" s="0" t="s">
        <v>3960</v>
      </c>
    </row>
    <row customHeight="1" ht="11.25">
      <c r="A104" s="375" t="s">
        <v>16</v>
      </c>
      <c r="B104" s="0" t="s">
        <v>127</v>
      </c>
      <c r="C104" s="0" t="s">
        <v>128</v>
      </c>
      <c r="D104" s="0" t="s">
        <v>3961</v>
      </c>
      <c r="E104" s="0" t="s">
        <v>3962</v>
      </c>
      <c r="F104" s="0" t="s">
        <v>3733</v>
      </c>
      <c r="G104" s="0" t="s">
        <v>3963</v>
      </c>
    </row>
    <row customHeight="1" ht="11.25">
      <c r="A105" s="375" t="s">
        <v>16</v>
      </c>
      <c r="B105" s="0" t="s">
        <v>127</v>
      </c>
      <c r="C105" s="0" t="s">
        <v>128</v>
      </c>
      <c r="D105" s="0" t="s">
        <v>3964</v>
      </c>
      <c r="E105" s="0" t="s">
        <v>3965</v>
      </c>
      <c r="F105" s="0" t="s">
        <v>3733</v>
      </c>
      <c r="G105" s="0" t="s">
        <v>3966</v>
      </c>
    </row>
    <row customHeight="1" ht="11.25">
      <c r="A106" s="375" t="s">
        <v>16</v>
      </c>
      <c r="B106" s="0" t="s">
        <v>127</v>
      </c>
      <c r="C106" s="0" t="s">
        <v>128</v>
      </c>
      <c r="D106" s="0" t="s">
        <v>3967</v>
      </c>
      <c r="E106" s="0" t="s">
        <v>3968</v>
      </c>
      <c r="F106" s="0" t="s">
        <v>3733</v>
      </c>
      <c r="G106" s="0" t="s">
        <v>3969</v>
      </c>
    </row>
    <row customHeight="1" ht="11.25">
      <c r="A107" s="375" t="s">
        <v>16</v>
      </c>
      <c r="B107" s="0" t="s">
        <v>127</v>
      </c>
      <c r="C107" s="0" t="s">
        <v>128</v>
      </c>
      <c r="D107" s="0" t="s">
        <v>3970</v>
      </c>
      <c r="E107" s="0" t="s">
        <v>3971</v>
      </c>
      <c r="F107" s="0" t="s">
        <v>3733</v>
      </c>
      <c r="G107" s="0" t="s">
        <v>3972</v>
      </c>
    </row>
    <row customHeight="1" ht="11.25">
      <c r="A108" s="375" t="s">
        <v>16</v>
      </c>
      <c r="B108" s="0" t="s">
        <v>127</v>
      </c>
      <c r="C108" s="0" t="s">
        <v>128</v>
      </c>
      <c r="D108" s="0" t="s">
        <v>3973</v>
      </c>
      <c r="E108" s="0" t="s">
        <v>3974</v>
      </c>
      <c r="F108" s="0" t="s">
        <v>3733</v>
      </c>
      <c r="G108" s="0" t="s">
        <v>3975</v>
      </c>
    </row>
    <row customHeight="1" ht="11.25">
      <c r="A109" s="375" t="s">
        <v>16</v>
      </c>
      <c r="B109" s="0" t="s">
        <v>127</v>
      </c>
      <c r="C109" s="0" t="s">
        <v>128</v>
      </c>
      <c r="D109" s="0" t="s">
        <v>3976</v>
      </c>
      <c r="E109" s="0" t="s">
        <v>3977</v>
      </c>
      <c r="F109" s="0" t="s">
        <v>3733</v>
      </c>
      <c r="G109" s="0" t="s">
        <v>3978</v>
      </c>
    </row>
    <row customHeight="1" ht="11.25">
      <c r="A110" s="375" t="s">
        <v>16</v>
      </c>
      <c r="B110" s="0" t="s">
        <v>127</v>
      </c>
      <c r="C110" s="0" t="s">
        <v>128</v>
      </c>
      <c r="D110" s="0" t="s">
        <v>3979</v>
      </c>
      <c r="E110" s="0" t="s">
        <v>3980</v>
      </c>
      <c r="F110" s="0" t="s">
        <v>3733</v>
      </c>
      <c r="G110" s="0" t="s">
        <v>3981</v>
      </c>
    </row>
    <row customHeight="1" ht="11.25">
      <c r="A111" s="375" t="s">
        <v>16</v>
      </c>
      <c r="B111" s="0" t="s">
        <v>127</v>
      </c>
      <c r="C111" s="0" t="s">
        <v>128</v>
      </c>
      <c r="D111" s="0" t="s">
        <v>3835</v>
      </c>
      <c r="E111" s="0" t="s">
        <v>3982</v>
      </c>
      <c r="F111" s="0" t="s">
        <v>3733</v>
      </c>
      <c r="G111" s="0" t="s">
        <v>3983</v>
      </c>
    </row>
    <row customHeight="1" ht="11.25">
      <c r="A112" s="375" t="s">
        <v>16</v>
      </c>
      <c r="B112" s="0" t="s">
        <v>127</v>
      </c>
      <c r="C112" s="0" t="s">
        <v>128</v>
      </c>
      <c r="D112" s="0" t="s">
        <v>3984</v>
      </c>
      <c r="E112" s="0" t="s">
        <v>3985</v>
      </c>
      <c r="F112" s="0" t="s">
        <v>3733</v>
      </c>
      <c r="G112" s="0" t="s">
        <v>3986</v>
      </c>
    </row>
    <row customHeight="1" ht="11.25">
      <c r="A113" s="375" t="s">
        <v>16</v>
      </c>
      <c r="B113" s="0" t="s">
        <v>127</v>
      </c>
      <c r="C113" s="0" t="s">
        <v>128</v>
      </c>
      <c r="D113" s="0" t="s">
        <v>3987</v>
      </c>
      <c r="E113" s="0" t="s">
        <v>3988</v>
      </c>
      <c r="F113" s="0" t="s">
        <v>3733</v>
      </c>
      <c r="G113" s="0" t="s">
        <v>3989</v>
      </c>
    </row>
    <row customHeight="1" ht="11.25">
      <c r="A114" s="375" t="s">
        <v>16</v>
      </c>
      <c r="B114" s="0" t="s">
        <v>127</v>
      </c>
      <c r="C114" s="0" t="s">
        <v>128</v>
      </c>
      <c r="D114" s="0" t="s">
        <v>3990</v>
      </c>
      <c r="E114" s="0" t="s">
        <v>3991</v>
      </c>
      <c r="F114" s="0" t="s">
        <v>3733</v>
      </c>
      <c r="G114" s="0" t="s">
        <v>3992</v>
      </c>
    </row>
    <row customHeight="1" ht="11.25">
      <c r="A115" s="375" t="s">
        <v>16</v>
      </c>
      <c r="B115" s="0" t="s">
        <v>131</v>
      </c>
      <c r="C115" s="0" t="s">
        <v>132</v>
      </c>
      <c r="D115" s="0" t="s">
        <v>131</v>
      </c>
      <c r="E115" s="0" t="s">
        <v>132</v>
      </c>
      <c r="F115" s="0" t="s">
        <v>3730</v>
      </c>
      <c r="G115" s="0" t="s">
        <v>130</v>
      </c>
    </row>
    <row customHeight="1" ht="11.25">
      <c r="A116" s="375" t="s">
        <v>16</v>
      </c>
      <c r="B116" s="0" t="s">
        <v>131</v>
      </c>
      <c r="C116" s="0" t="s">
        <v>132</v>
      </c>
      <c r="D116" s="0" t="s">
        <v>3993</v>
      </c>
      <c r="E116" s="0" t="s">
        <v>3994</v>
      </c>
      <c r="F116" s="0" t="s">
        <v>3733</v>
      </c>
      <c r="G116" s="0" t="s">
        <v>3995</v>
      </c>
    </row>
    <row customHeight="1" ht="11.25">
      <c r="A117" s="375" t="s">
        <v>16</v>
      </c>
      <c r="B117" s="0" t="s">
        <v>131</v>
      </c>
      <c r="C117" s="0" t="s">
        <v>132</v>
      </c>
      <c r="D117" s="0" t="s">
        <v>3996</v>
      </c>
      <c r="E117" s="0" t="s">
        <v>3997</v>
      </c>
      <c r="F117" s="0" t="s">
        <v>3733</v>
      </c>
      <c r="G117" s="0" t="s">
        <v>3998</v>
      </c>
    </row>
    <row customHeight="1" ht="11.25">
      <c r="A118" s="375" t="s">
        <v>16</v>
      </c>
      <c r="B118" s="0" t="s">
        <v>131</v>
      </c>
      <c r="C118" s="0" t="s">
        <v>132</v>
      </c>
      <c r="D118" s="0" t="s">
        <v>3999</v>
      </c>
      <c r="E118" s="0" t="s">
        <v>4000</v>
      </c>
      <c r="F118" s="0" t="s">
        <v>3733</v>
      </c>
      <c r="G118" s="0" t="s">
        <v>4001</v>
      </c>
    </row>
    <row customHeight="1" ht="11.25">
      <c r="A119" s="375" t="s">
        <v>16</v>
      </c>
      <c r="B119" s="0" t="s">
        <v>131</v>
      </c>
      <c r="C119" s="0" t="s">
        <v>132</v>
      </c>
      <c r="D119" s="0" t="s">
        <v>4002</v>
      </c>
      <c r="E119" s="0" t="s">
        <v>4003</v>
      </c>
      <c r="F119" s="0" t="s">
        <v>3733</v>
      </c>
      <c r="G119" s="0" t="s">
        <v>4004</v>
      </c>
    </row>
    <row customHeight="1" ht="11.25">
      <c r="A120" s="375" t="s">
        <v>16</v>
      </c>
      <c r="B120" s="0" t="s">
        <v>131</v>
      </c>
      <c r="C120" s="0" t="s">
        <v>132</v>
      </c>
      <c r="D120" s="0" t="s">
        <v>4005</v>
      </c>
      <c r="E120" s="0" t="s">
        <v>4006</v>
      </c>
      <c r="F120" s="0" t="s">
        <v>3733</v>
      </c>
      <c r="G120" s="0" t="s">
        <v>4007</v>
      </c>
    </row>
    <row customHeight="1" ht="11.25">
      <c r="A121" s="375" t="s">
        <v>16</v>
      </c>
      <c r="B121" s="0" t="s">
        <v>131</v>
      </c>
      <c r="C121" s="0" t="s">
        <v>132</v>
      </c>
      <c r="D121" s="0" t="s">
        <v>4008</v>
      </c>
      <c r="E121" s="0" t="s">
        <v>4009</v>
      </c>
      <c r="F121" s="0" t="s">
        <v>3733</v>
      </c>
      <c r="G121" s="0" t="s">
        <v>4010</v>
      </c>
    </row>
    <row customHeight="1" ht="11.25">
      <c r="A122" s="375" t="s">
        <v>16</v>
      </c>
      <c r="B122" s="0" t="s">
        <v>131</v>
      </c>
      <c r="C122" s="0" t="s">
        <v>132</v>
      </c>
      <c r="D122" s="0" t="s">
        <v>4011</v>
      </c>
      <c r="E122" s="0" t="s">
        <v>4012</v>
      </c>
      <c r="F122" s="0" t="s">
        <v>3733</v>
      </c>
      <c r="G122" s="0" t="s">
        <v>4013</v>
      </c>
    </row>
    <row customHeight="1" ht="11.25">
      <c r="A123" s="375" t="s">
        <v>16</v>
      </c>
      <c r="B123" s="0" t="s">
        <v>131</v>
      </c>
      <c r="C123" s="0" t="s">
        <v>132</v>
      </c>
      <c r="D123" s="0" t="s">
        <v>4014</v>
      </c>
      <c r="E123" s="0" t="s">
        <v>4015</v>
      </c>
      <c r="F123" s="0" t="s">
        <v>3733</v>
      </c>
      <c r="G123" s="0" t="s">
        <v>4016</v>
      </c>
    </row>
    <row customHeight="1" ht="11.25">
      <c r="A124" s="375" t="s">
        <v>16</v>
      </c>
      <c r="B124" s="0" t="s">
        <v>131</v>
      </c>
      <c r="C124" s="0" t="s">
        <v>132</v>
      </c>
      <c r="D124" s="0" t="s">
        <v>4017</v>
      </c>
      <c r="E124" s="0" t="s">
        <v>4018</v>
      </c>
      <c r="F124" s="0" t="s">
        <v>3733</v>
      </c>
      <c r="G124" s="0" t="s">
        <v>4019</v>
      </c>
    </row>
    <row customHeight="1" ht="11.25">
      <c r="A125" s="375" t="s">
        <v>16</v>
      </c>
      <c r="B125" s="0" t="s">
        <v>131</v>
      </c>
      <c r="C125" s="0" t="s">
        <v>132</v>
      </c>
      <c r="D125" s="0" t="s">
        <v>4020</v>
      </c>
      <c r="E125" s="0" t="s">
        <v>4021</v>
      </c>
      <c r="F125" s="0" t="s">
        <v>3733</v>
      </c>
      <c r="G125" s="0" t="s">
        <v>4022</v>
      </c>
    </row>
    <row customHeight="1" ht="11.25">
      <c r="A126" s="375" t="s">
        <v>16</v>
      </c>
      <c r="B126" s="0" t="s">
        <v>131</v>
      </c>
      <c r="C126" s="0" t="s">
        <v>132</v>
      </c>
      <c r="D126" s="0" t="s">
        <v>4023</v>
      </c>
      <c r="E126" s="0" t="s">
        <v>4024</v>
      </c>
      <c r="F126" s="0" t="s">
        <v>3733</v>
      </c>
      <c r="G126" s="0" t="s">
        <v>4025</v>
      </c>
    </row>
    <row customHeight="1" ht="11.25">
      <c r="A127" s="375" t="s">
        <v>16</v>
      </c>
      <c r="B127" s="0" t="s">
        <v>131</v>
      </c>
      <c r="C127" s="0" t="s">
        <v>132</v>
      </c>
      <c r="D127" s="0" t="s">
        <v>4026</v>
      </c>
      <c r="E127" s="0" t="s">
        <v>4027</v>
      </c>
      <c r="F127" s="0" t="s">
        <v>3733</v>
      </c>
      <c r="G127" s="0" t="s">
        <v>4028</v>
      </c>
    </row>
    <row customHeight="1" ht="11.25">
      <c r="A128" s="375" t="s">
        <v>16</v>
      </c>
      <c r="B128" s="0" t="s">
        <v>4029</v>
      </c>
      <c r="C128" s="0" t="s">
        <v>4030</v>
      </c>
      <c r="D128" s="0" t="s">
        <v>4029</v>
      </c>
      <c r="E128" s="0" t="s">
        <v>4030</v>
      </c>
      <c r="F128" s="0" t="s">
        <v>3730</v>
      </c>
      <c r="G128" s="0" t="s">
        <v>4031</v>
      </c>
    </row>
    <row customHeight="1" ht="11.25">
      <c r="A129" s="375" t="s">
        <v>16</v>
      </c>
      <c r="B129" s="0" t="s">
        <v>4029</v>
      </c>
      <c r="C129" s="0" t="s">
        <v>4030</v>
      </c>
      <c r="D129" s="0" t="s">
        <v>4032</v>
      </c>
      <c r="E129" s="0" t="s">
        <v>4033</v>
      </c>
      <c r="F129" s="0" t="s">
        <v>3733</v>
      </c>
      <c r="G129" s="0" t="s">
        <v>4034</v>
      </c>
    </row>
    <row customHeight="1" ht="11.25">
      <c r="A130" s="375" t="s">
        <v>16</v>
      </c>
      <c r="B130" s="0" t="s">
        <v>4029</v>
      </c>
      <c r="C130" s="0" t="s">
        <v>4030</v>
      </c>
      <c r="D130" s="0" t="s">
        <v>4035</v>
      </c>
      <c r="E130" s="0" t="s">
        <v>4036</v>
      </c>
      <c r="F130" s="0" t="s">
        <v>3733</v>
      </c>
      <c r="G130" s="0" t="s">
        <v>4037</v>
      </c>
    </row>
    <row customHeight="1" ht="11.25">
      <c r="A131" s="375" t="s">
        <v>16</v>
      </c>
      <c r="B131" s="0" t="s">
        <v>4029</v>
      </c>
      <c r="C131" s="0" t="s">
        <v>4030</v>
      </c>
      <c r="D131" s="0" t="s">
        <v>4038</v>
      </c>
      <c r="E131" s="0" t="s">
        <v>4039</v>
      </c>
      <c r="F131" s="0" t="s">
        <v>3733</v>
      </c>
      <c r="G131" s="0" t="s">
        <v>4040</v>
      </c>
    </row>
    <row customHeight="1" ht="11.25">
      <c r="A132" s="375" t="s">
        <v>16</v>
      </c>
      <c r="B132" s="0" t="s">
        <v>4029</v>
      </c>
      <c r="C132" s="0" t="s">
        <v>4030</v>
      </c>
      <c r="D132" s="0" t="s">
        <v>4041</v>
      </c>
      <c r="E132" s="0" t="s">
        <v>4042</v>
      </c>
      <c r="F132" s="0" t="s">
        <v>3733</v>
      </c>
      <c r="G132" s="0" t="s">
        <v>4043</v>
      </c>
    </row>
    <row customHeight="1" ht="11.25">
      <c r="A133" s="375" t="s">
        <v>16</v>
      </c>
      <c r="B133" s="0" t="s">
        <v>4029</v>
      </c>
      <c r="C133" s="0" t="s">
        <v>4030</v>
      </c>
      <c r="D133" s="0" t="s">
        <v>4044</v>
      </c>
      <c r="E133" s="0" t="s">
        <v>4045</v>
      </c>
      <c r="F133" s="0" t="s">
        <v>3733</v>
      </c>
      <c r="G133" s="0" t="s">
        <v>4046</v>
      </c>
    </row>
    <row customHeight="1" ht="11.25">
      <c r="A134" s="375" t="s">
        <v>16</v>
      </c>
      <c r="B134" s="0" t="s">
        <v>4029</v>
      </c>
      <c r="C134" s="0" t="s">
        <v>4030</v>
      </c>
      <c r="D134" s="0" t="s">
        <v>4047</v>
      </c>
      <c r="E134" s="0" t="s">
        <v>4048</v>
      </c>
      <c r="F134" s="0" t="s">
        <v>3733</v>
      </c>
      <c r="G134" s="0" t="s">
        <v>4049</v>
      </c>
    </row>
    <row customHeight="1" ht="11.25">
      <c r="A135" s="375" t="s">
        <v>16</v>
      </c>
      <c r="B135" s="0" t="s">
        <v>136</v>
      </c>
      <c r="C135" s="0" t="s">
        <v>137</v>
      </c>
      <c r="D135" s="0" t="s">
        <v>136</v>
      </c>
      <c r="E135" s="0" t="s">
        <v>137</v>
      </c>
      <c r="F135" s="0" t="s">
        <v>3730</v>
      </c>
      <c r="G135" s="0" t="s">
        <v>135</v>
      </c>
    </row>
    <row customHeight="1" ht="11.25">
      <c r="A136" s="375" t="s">
        <v>16</v>
      </c>
      <c r="B136" s="0" t="s">
        <v>136</v>
      </c>
      <c r="C136" s="0" t="s">
        <v>137</v>
      </c>
      <c r="D136" s="0" t="s">
        <v>4050</v>
      </c>
      <c r="E136" s="0" t="s">
        <v>4051</v>
      </c>
      <c r="F136" s="0" t="s">
        <v>3733</v>
      </c>
      <c r="G136" s="0" t="s">
        <v>4052</v>
      </c>
    </row>
    <row customHeight="1" ht="11.25">
      <c r="A137" s="375" t="s">
        <v>16</v>
      </c>
      <c r="B137" s="0" t="s">
        <v>136</v>
      </c>
      <c r="C137" s="0" t="s">
        <v>137</v>
      </c>
      <c r="D137" s="0" t="s">
        <v>4053</v>
      </c>
      <c r="E137" s="0" t="s">
        <v>4054</v>
      </c>
      <c r="F137" s="0" t="s">
        <v>3733</v>
      </c>
      <c r="G137" s="0" t="s">
        <v>4055</v>
      </c>
    </row>
    <row customHeight="1" ht="11.25">
      <c r="A138" s="375" t="s">
        <v>16</v>
      </c>
      <c r="B138" s="0" t="s">
        <v>136</v>
      </c>
      <c r="C138" s="0" t="s">
        <v>137</v>
      </c>
      <c r="D138" s="0" t="s">
        <v>4056</v>
      </c>
      <c r="E138" s="0" t="s">
        <v>4057</v>
      </c>
      <c r="F138" s="0" t="s">
        <v>3733</v>
      </c>
      <c r="G138" s="0" t="s">
        <v>4058</v>
      </c>
    </row>
    <row customHeight="1" ht="11.25">
      <c r="A139" s="375" t="s">
        <v>16</v>
      </c>
      <c r="B139" s="0" t="s">
        <v>136</v>
      </c>
      <c r="C139" s="0" t="s">
        <v>137</v>
      </c>
      <c r="D139" s="0" t="s">
        <v>4059</v>
      </c>
      <c r="E139" s="0" t="s">
        <v>4060</v>
      </c>
      <c r="F139" s="0" t="s">
        <v>3733</v>
      </c>
      <c r="G139" s="0" t="s">
        <v>4061</v>
      </c>
    </row>
    <row customHeight="1" ht="11.25">
      <c r="A140" s="375" t="s">
        <v>16</v>
      </c>
      <c r="B140" s="0" t="s">
        <v>136</v>
      </c>
      <c r="C140" s="0" t="s">
        <v>137</v>
      </c>
      <c r="D140" s="0" t="s">
        <v>4062</v>
      </c>
      <c r="E140" s="0" t="s">
        <v>4063</v>
      </c>
      <c r="F140" s="0" t="s">
        <v>3733</v>
      </c>
      <c r="G140" s="0" t="s">
        <v>4064</v>
      </c>
    </row>
    <row customHeight="1" ht="11.25">
      <c r="A141" s="375" t="s">
        <v>16</v>
      </c>
      <c r="B141" s="0" t="s">
        <v>136</v>
      </c>
      <c r="C141" s="0" t="s">
        <v>137</v>
      </c>
      <c r="D141" s="0" t="s">
        <v>4065</v>
      </c>
      <c r="E141" s="0" t="s">
        <v>4066</v>
      </c>
      <c r="F141" s="0" t="s">
        <v>3733</v>
      </c>
      <c r="G141" s="0" t="s">
        <v>4067</v>
      </c>
    </row>
    <row customHeight="1" ht="11.25">
      <c r="A142" s="375" t="s">
        <v>16</v>
      </c>
      <c r="B142" s="0" t="s">
        <v>136</v>
      </c>
      <c r="C142" s="0" t="s">
        <v>137</v>
      </c>
      <c r="D142" s="0" t="s">
        <v>4068</v>
      </c>
      <c r="E142" s="0" t="s">
        <v>4069</v>
      </c>
      <c r="F142" s="0" t="s">
        <v>3733</v>
      </c>
      <c r="G142" s="0" t="s">
        <v>4070</v>
      </c>
    </row>
    <row customHeight="1" ht="11.25">
      <c r="A143" s="375" t="s">
        <v>16</v>
      </c>
      <c r="B143" s="0" t="s">
        <v>136</v>
      </c>
      <c r="C143" s="0" t="s">
        <v>137</v>
      </c>
      <c r="D143" s="0" t="s">
        <v>4071</v>
      </c>
      <c r="E143" s="0" t="s">
        <v>4072</v>
      </c>
      <c r="F143" s="0" t="s">
        <v>3733</v>
      </c>
      <c r="G143" s="0" t="s">
        <v>4073</v>
      </c>
    </row>
    <row customHeight="1" ht="11.25">
      <c r="A144" s="375" t="s">
        <v>16</v>
      </c>
      <c r="B144" s="0" t="s">
        <v>136</v>
      </c>
      <c r="C144" s="0" t="s">
        <v>137</v>
      </c>
      <c r="D144" s="0" t="s">
        <v>4074</v>
      </c>
      <c r="E144" s="0" t="s">
        <v>4075</v>
      </c>
      <c r="F144" s="0" t="s">
        <v>3733</v>
      </c>
      <c r="G144" s="0" t="s">
        <v>4076</v>
      </c>
    </row>
    <row customHeight="1" ht="11.25">
      <c r="A145" s="375" t="s">
        <v>16</v>
      </c>
      <c r="B145" s="0" t="s">
        <v>136</v>
      </c>
      <c r="C145" s="0" t="s">
        <v>137</v>
      </c>
      <c r="D145" s="0" t="s">
        <v>4077</v>
      </c>
      <c r="E145" s="0" t="s">
        <v>4078</v>
      </c>
      <c r="F145" s="0" t="s">
        <v>3733</v>
      </c>
      <c r="G145" s="0" t="s">
        <v>4079</v>
      </c>
    </row>
    <row customHeight="1" ht="11.25">
      <c r="A146" s="375" t="s">
        <v>16</v>
      </c>
      <c r="B146" s="0" t="s">
        <v>136</v>
      </c>
      <c r="C146" s="0" t="s">
        <v>137</v>
      </c>
      <c r="D146" s="0" t="s">
        <v>4080</v>
      </c>
      <c r="E146" s="0" t="s">
        <v>4081</v>
      </c>
      <c r="F146" s="0" t="s">
        <v>3733</v>
      </c>
      <c r="G146" s="0" t="s">
        <v>4082</v>
      </c>
    </row>
    <row customHeight="1" ht="11.25">
      <c r="A147" s="375" t="s">
        <v>16</v>
      </c>
      <c r="B147" s="0" t="s">
        <v>136</v>
      </c>
      <c r="C147" s="0" t="s">
        <v>137</v>
      </c>
      <c r="D147" s="0" t="s">
        <v>4083</v>
      </c>
      <c r="E147" s="0" t="s">
        <v>4084</v>
      </c>
      <c r="F147" s="0" t="s">
        <v>3733</v>
      </c>
      <c r="G147" s="0" t="s">
        <v>4085</v>
      </c>
    </row>
    <row customHeight="1" ht="11.25">
      <c r="A148" s="375" t="s">
        <v>16</v>
      </c>
      <c r="B148" s="0" t="s">
        <v>136</v>
      </c>
      <c r="C148" s="0" t="s">
        <v>137</v>
      </c>
      <c r="D148" s="0" t="s">
        <v>4086</v>
      </c>
      <c r="E148" s="0" t="s">
        <v>4087</v>
      </c>
      <c r="F148" s="0" t="s">
        <v>3733</v>
      </c>
      <c r="G148" s="0" t="s">
        <v>4088</v>
      </c>
    </row>
    <row customHeight="1" ht="11.25">
      <c r="A149" s="375" t="s">
        <v>16</v>
      </c>
      <c r="B149" s="0" t="s">
        <v>4089</v>
      </c>
      <c r="C149" s="0" t="s">
        <v>4090</v>
      </c>
      <c r="D149" s="0" t="s">
        <v>4089</v>
      </c>
      <c r="E149" s="0" t="s">
        <v>4090</v>
      </c>
      <c r="F149" s="0" t="s">
        <v>3730</v>
      </c>
      <c r="G149" s="0" t="s">
        <v>4091</v>
      </c>
    </row>
    <row customHeight="1" ht="11.25">
      <c r="A150" s="375" t="s">
        <v>16</v>
      </c>
      <c r="B150" s="0" t="s">
        <v>4089</v>
      </c>
      <c r="C150" s="0" t="s">
        <v>4090</v>
      </c>
      <c r="D150" s="0" t="s">
        <v>4092</v>
      </c>
      <c r="E150" s="0" t="s">
        <v>4093</v>
      </c>
      <c r="F150" s="0" t="s">
        <v>3733</v>
      </c>
      <c r="G150" s="0" t="s">
        <v>4094</v>
      </c>
    </row>
    <row customHeight="1" ht="11.25">
      <c r="A151" s="375" t="s">
        <v>16</v>
      </c>
      <c r="B151" s="0" t="s">
        <v>4089</v>
      </c>
      <c r="C151" s="0" t="s">
        <v>4090</v>
      </c>
      <c r="D151" s="0" t="s">
        <v>4095</v>
      </c>
      <c r="E151" s="0" t="s">
        <v>4096</v>
      </c>
      <c r="F151" s="0" t="s">
        <v>3733</v>
      </c>
      <c r="G151" s="0" t="s">
        <v>4097</v>
      </c>
    </row>
    <row customHeight="1" ht="11.25">
      <c r="A152" s="375" t="s">
        <v>16</v>
      </c>
      <c r="B152" s="0" t="s">
        <v>4089</v>
      </c>
      <c r="C152" s="0" t="s">
        <v>4090</v>
      </c>
      <c r="D152" s="0" t="s">
        <v>4098</v>
      </c>
      <c r="E152" s="0" t="s">
        <v>4099</v>
      </c>
      <c r="F152" s="0" t="s">
        <v>3733</v>
      </c>
      <c r="G152" s="0" t="s">
        <v>4100</v>
      </c>
    </row>
    <row customHeight="1" ht="11.25">
      <c r="A153" s="375" t="s">
        <v>16</v>
      </c>
      <c r="B153" s="0" t="s">
        <v>4089</v>
      </c>
      <c r="C153" s="0" t="s">
        <v>4090</v>
      </c>
      <c r="D153" s="0" t="s">
        <v>4101</v>
      </c>
      <c r="E153" s="0" t="s">
        <v>4102</v>
      </c>
      <c r="F153" s="0" t="s">
        <v>3733</v>
      </c>
      <c r="G153" s="0" t="s">
        <v>4103</v>
      </c>
    </row>
    <row customHeight="1" ht="11.25">
      <c r="A154" s="375" t="s">
        <v>16</v>
      </c>
      <c r="B154" s="0" t="s">
        <v>4089</v>
      </c>
      <c r="C154" s="0" t="s">
        <v>4090</v>
      </c>
      <c r="D154" s="0" t="s">
        <v>4104</v>
      </c>
      <c r="E154" s="0" t="s">
        <v>4105</v>
      </c>
      <c r="F154" s="0" t="s">
        <v>3733</v>
      </c>
      <c r="G154" s="0" t="s">
        <v>4106</v>
      </c>
    </row>
    <row customHeight="1" ht="11.25">
      <c r="A155" s="375" t="s">
        <v>16</v>
      </c>
      <c r="B155" s="0" t="s">
        <v>4089</v>
      </c>
      <c r="C155" s="0" t="s">
        <v>4090</v>
      </c>
      <c r="D155" s="0" t="s">
        <v>4107</v>
      </c>
      <c r="E155" s="0" t="s">
        <v>4108</v>
      </c>
      <c r="F155" s="0" t="s">
        <v>3733</v>
      </c>
      <c r="G155" s="0" t="s">
        <v>4109</v>
      </c>
    </row>
    <row customHeight="1" ht="11.25">
      <c r="A156" s="375" t="s">
        <v>16</v>
      </c>
      <c r="B156" s="0" t="s">
        <v>4089</v>
      </c>
      <c r="C156" s="0" t="s">
        <v>4090</v>
      </c>
      <c r="D156" s="0" t="s">
        <v>4110</v>
      </c>
      <c r="E156" s="0" t="s">
        <v>4111</v>
      </c>
      <c r="F156" s="0" t="s">
        <v>3733</v>
      </c>
      <c r="G156" s="0" t="s">
        <v>4112</v>
      </c>
    </row>
    <row customHeight="1" ht="11.25">
      <c r="A157" s="375" t="s">
        <v>16</v>
      </c>
      <c r="B157" s="0" t="s">
        <v>4089</v>
      </c>
      <c r="C157" s="0" t="s">
        <v>4090</v>
      </c>
      <c r="D157" s="0" t="s">
        <v>4113</v>
      </c>
      <c r="E157" s="0" t="s">
        <v>4114</v>
      </c>
      <c r="F157" s="0" t="s">
        <v>3733</v>
      </c>
      <c r="G157" s="0" t="s">
        <v>4115</v>
      </c>
    </row>
    <row customHeight="1" ht="11.25">
      <c r="A158" s="375" t="s">
        <v>16</v>
      </c>
      <c r="B158" s="0" t="s">
        <v>4089</v>
      </c>
      <c r="C158" s="0" t="s">
        <v>4090</v>
      </c>
      <c r="D158" s="0" t="s">
        <v>4116</v>
      </c>
      <c r="E158" s="0" t="s">
        <v>4117</v>
      </c>
      <c r="F158" s="0" t="s">
        <v>3733</v>
      </c>
      <c r="G158" s="0" t="s">
        <v>4118</v>
      </c>
    </row>
    <row customHeight="1" ht="11.25">
      <c r="A159" s="375" t="s">
        <v>16</v>
      </c>
      <c r="B159" s="0" t="s">
        <v>4089</v>
      </c>
      <c r="C159" s="0" t="s">
        <v>4090</v>
      </c>
      <c r="D159" s="0" t="s">
        <v>4119</v>
      </c>
      <c r="E159" s="0" t="s">
        <v>4120</v>
      </c>
      <c r="F159" s="0" t="s">
        <v>3733</v>
      </c>
      <c r="G159" s="0" t="s">
        <v>4121</v>
      </c>
    </row>
    <row customHeight="1" ht="11.25">
      <c r="A160" s="375" t="s">
        <v>16</v>
      </c>
      <c r="B160" s="0" t="s">
        <v>4089</v>
      </c>
      <c r="C160" s="0" t="s">
        <v>4090</v>
      </c>
      <c r="D160" s="0" t="s">
        <v>4122</v>
      </c>
      <c r="E160" s="0" t="s">
        <v>4123</v>
      </c>
      <c r="F160" s="0" t="s">
        <v>3733</v>
      </c>
      <c r="G160" s="0" t="s">
        <v>4124</v>
      </c>
    </row>
    <row customHeight="1" ht="11.25">
      <c r="A161" s="375" t="s">
        <v>16</v>
      </c>
      <c r="B161" s="0" t="s">
        <v>4089</v>
      </c>
      <c r="C161" s="0" t="s">
        <v>4090</v>
      </c>
      <c r="D161" s="0" t="s">
        <v>4125</v>
      </c>
      <c r="E161" s="0" t="s">
        <v>4126</v>
      </c>
      <c r="F161" s="0" t="s">
        <v>3733</v>
      </c>
      <c r="G161" s="0" t="s">
        <v>4127</v>
      </c>
    </row>
    <row customHeight="1" ht="11.25">
      <c r="A162" s="375" t="s">
        <v>16</v>
      </c>
      <c r="B162" s="0" t="s">
        <v>4128</v>
      </c>
      <c r="C162" s="0" t="s">
        <v>4129</v>
      </c>
      <c r="D162" s="0" t="s">
        <v>4128</v>
      </c>
      <c r="E162" s="0" t="s">
        <v>4129</v>
      </c>
      <c r="F162" s="0" t="s">
        <v>3730</v>
      </c>
      <c r="G162" s="0" t="s">
        <v>4130</v>
      </c>
    </row>
    <row customHeight="1" ht="11.25">
      <c r="A163" s="375" t="s">
        <v>16</v>
      </c>
      <c r="B163" s="0" t="s">
        <v>4128</v>
      </c>
      <c r="C163" s="0" t="s">
        <v>4129</v>
      </c>
      <c r="D163" s="0" t="s">
        <v>4131</v>
      </c>
      <c r="E163" s="0" t="s">
        <v>4132</v>
      </c>
      <c r="F163" s="0" t="s">
        <v>3744</v>
      </c>
      <c r="G163" s="0" t="s">
        <v>4133</v>
      </c>
    </row>
    <row customHeight="1" ht="11.25">
      <c r="A164" s="375" t="s">
        <v>16</v>
      </c>
      <c r="B164" s="0" t="s">
        <v>4128</v>
      </c>
      <c r="C164" s="0" t="s">
        <v>4129</v>
      </c>
      <c r="D164" s="0" t="s">
        <v>4134</v>
      </c>
      <c r="E164" s="0" t="s">
        <v>4135</v>
      </c>
      <c r="F164" s="0" t="s">
        <v>3744</v>
      </c>
      <c r="G164" s="0" t="s">
        <v>4136</v>
      </c>
    </row>
    <row customHeight="1" ht="11.25">
      <c r="A165" s="375" t="s">
        <v>16</v>
      </c>
      <c r="B165" s="0" t="s">
        <v>4128</v>
      </c>
      <c r="C165" s="0" t="s">
        <v>4129</v>
      </c>
      <c r="D165" s="0" t="s">
        <v>4137</v>
      </c>
      <c r="E165" s="0" t="s">
        <v>4138</v>
      </c>
      <c r="F165" s="0" t="s">
        <v>3744</v>
      </c>
      <c r="G165" s="0" t="s">
        <v>4139</v>
      </c>
    </row>
    <row customHeight="1" ht="11.25">
      <c r="A166" s="375" t="s">
        <v>16</v>
      </c>
      <c r="B166" s="0" t="s">
        <v>4128</v>
      </c>
      <c r="C166" s="0" t="s">
        <v>4129</v>
      </c>
      <c r="D166" s="0" t="s">
        <v>4140</v>
      </c>
      <c r="E166" s="0" t="s">
        <v>4141</v>
      </c>
      <c r="F166" s="0" t="s">
        <v>3733</v>
      </c>
      <c r="G166" s="0" t="s">
        <v>4142</v>
      </c>
    </row>
    <row customHeight="1" ht="11.25">
      <c r="A167" s="375" t="s">
        <v>16</v>
      </c>
      <c r="B167" s="0" t="s">
        <v>4128</v>
      </c>
      <c r="C167" s="0" t="s">
        <v>4129</v>
      </c>
      <c r="D167" s="0" t="s">
        <v>4143</v>
      </c>
      <c r="E167" s="0" t="s">
        <v>4144</v>
      </c>
      <c r="F167" s="0" t="s">
        <v>3733</v>
      </c>
      <c r="G167" s="0" t="s">
        <v>4145</v>
      </c>
    </row>
    <row customHeight="1" ht="11.25">
      <c r="A168" s="375" t="s">
        <v>16</v>
      </c>
      <c r="B168" s="0" t="s">
        <v>4128</v>
      </c>
      <c r="C168" s="0" t="s">
        <v>4129</v>
      </c>
      <c r="D168" s="0" t="s">
        <v>4146</v>
      </c>
      <c r="E168" s="0" t="s">
        <v>4147</v>
      </c>
      <c r="F168" s="0" t="s">
        <v>3733</v>
      </c>
      <c r="G168" s="0" t="s">
        <v>4148</v>
      </c>
    </row>
    <row customHeight="1" ht="11.25">
      <c r="A169" s="375" t="s">
        <v>16</v>
      </c>
      <c r="B169" s="0" t="s">
        <v>4128</v>
      </c>
      <c r="C169" s="0" t="s">
        <v>4129</v>
      </c>
      <c r="D169" s="0" t="s">
        <v>4149</v>
      </c>
      <c r="E169" s="0" t="s">
        <v>4150</v>
      </c>
      <c r="F169" s="0" t="s">
        <v>3733</v>
      </c>
      <c r="G169" s="0" t="s">
        <v>4151</v>
      </c>
    </row>
    <row customHeight="1" ht="11.25">
      <c r="A170" s="375" t="s">
        <v>16</v>
      </c>
      <c r="B170" s="0" t="s">
        <v>4128</v>
      </c>
      <c r="C170" s="0" t="s">
        <v>4129</v>
      </c>
      <c r="D170" s="0" t="s">
        <v>4152</v>
      </c>
      <c r="E170" s="0" t="s">
        <v>4153</v>
      </c>
      <c r="F170" s="0" t="s">
        <v>3733</v>
      </c>
      <c r="G170" s="0" t="s">
        <v>4154</v>
      </c>
    </row>
    <row customHeight="1" ht="11.25">
      <c r="A171" s="375" t="s">
        <v>16</v>
      </c>
      <c r="B171" s="0" t="s">
        <v>4128</v>
      </c>
      <c r="C171" s="0" t="s">
        <v>4129</v>
      </c>
      <c r="D171" s="0" t="s">
        <v>4155</v>
      </c>
      <c r="E171" s="0" t="s">
        <v>4156</v>
      </c>
      <c r="F171" s="0" t="s">
        <v>3733</v>
      </c>
      <c r="G171" s="0" t="s">
        <v>4157</v>
      </c>
    </row>
    <row customHeight="1" ht="11.25">
      <c r="A172" s="375" t="s">
        <v>16</v>
      </c>
      <c r="B172" s="0" t="s">
        <v>4128</v>
      </c>
      <c r="C172" s="0" t="s">
        <v>4129</v>
      </c>
      <c r="D172" s="0" t="s">
        <v>4158</v>
      </c>
      <c r="E172" s="0" t="s">
        <v>4159</v>
      </c>
      <c r="F172" s="0" t="s">
        <v>3733</v>
      </c>
      <c r="G172" s="0" t="s">
        <v>4160</v>
      </c>
    </row>
    <row customHeight="1" ht="11.25">
      <c r="A173" s="375" t="s">
        <v>16</v>
      </c>
      <c r="B173" s="0" t="s">
        <v>4128</v>
      </c>
      <c r="C173" s="0" t="s">
        <v>4129</v>
      </c>
      <c r="D173" s="0" t="s">
        <v>4161</v>
      </c>
      <c r="E173" s="0" t="s">
        <v>4162</v>
      </c>
      <c r="F173" s="0" t="s">
        <v>3733</v>
      </c>
      <c r="G173" s="0" t="s">
        <v>4163</v>
      </c>
    </row>
    <row customHeight="1" ht="11.25">
      <c r="A174" s="375" t="s">
        <v>16</v>
      </c>
      <c r="B174" s="0" t="s">
        <v>4128</v>
      </c>
      <c r="C174" s="0" t="s">
        <v>4129</v>
      </c>
      <c r="D174" s="0" t="s">
        <v>4164</v>
      </c>
      <c r="E174" s="0" t="s">
        <v>4165</v>
      </c>
      <c r="F174" s="0" t="s">
        <v>3733</v>
      </c>
      <c r="G174" s="0" t="s">
        <v>4166</v>
      </c>
    </row>
    <row customHeight="1" ht="11.25">
      <c r="A175" s="375" t="s">
        <v>16</v>
      </c>
      <c r="B175" s="0" t="s">
        <v>4128</v>
      </c>
      <c r="C175" s="0" t="s">
        <v>4129</v>
      </c>
      <c r="D175" s="0" t="s">
        <v>4167</v>
      </c>
      <c r="E175" s="0" t="s">
        <v>4168</v>
      </c>
      <c r="F175" s="0" t="s">
        <v>3733</v>
      </c>
      <c r="G175" s="0" t="s">
        <v>4169</v>
      </c>
    </row>
    <row customHeight="1" ht="11.25">
      <c r="A176" s="375" t="s">
        <v>16</v>
      </c>
      <c r="B176" s="0" t="s">
        <v>141</v>
      </c>
      <c r="C176" s="0" t="s">
        <v>142</v>
      </c>
      <c r="D176" s="0" t="s">
        <v>141</v>
      </c>
      <c r="E176" s="0" t="s">
        <v>142</v>
      </c>
      <c r="F176" s="0" t="s">
        <v>3730</v>
      </c>
      <c r="G176" s="0" t="s">
        <v>140</v>
      </c>
    </row>
    <row customHeight="1" ht="11.25">
      <c r="A177" s="375" t="s">
        <v>16</v>
      </c>
      <c r="B177" s="0" t="s">
        <v>141</v>
      </c>
      <c r="C177" s="0" t="s">
        <v>142</v>
      </c>
      <c r="D177" s="0" t="s">
        <v>4170</v>
      </c>
      <c r="E177" s="0" t="s">
        <v>4171</v>
      </c>
      <c r="F177" s="0" t="s">
        <v>4172</v>
      </c>
      <c r="G177" s="0" t="s">
        <v>4173</v>
      </c>
    </row>
    <row customHeight="1" ht="11.25">
      <c r="A178" s="375" t="s">
        <v>16</v>
      </c>
      <c r="B178" s="0" t="s">
        <v>141</v>
      </c>
      <c r="C178" s="0" t="s">
        <v>142</v>
      </c>
      <c r="D178" s="0" t="s">
        <v>4174</v>
      </c>
      <c r="E178" s="0" t="s">
        <v>4175</v>
      </c>
      <c r="F178" s="0" t="s">
        <v>3733</v>
      </c>
      <c r="G178" s="0" t="s">
        <v>4176</v>
      </c>
    </row>
    <row customHeight="1" ht="11.25">
      <c r="A179" s="375" t="s">
        <v>16</v>
      </c>
      <c r="B179" s="0" t="s">
        <v>141</v>
      </c>
      <c r="C179" s="0" t="s">
        <v>142</v>
      </c>
      <c r="D179" s="0" t="s">
        <v>3999</v>
      </c>
      <c r="E179" s="0" t="s">
        <v>4177</v>
      </c>
      <c r="F179" s="0" t="s">
        <v>3733</v>
      </c>
      <c r="G179" s="0" t="s">
        <v>4178</v>
      </c>
    </row>
    <row customHeight="1" ht="11.25">
      <c r="A180" s="375" t="s">
        <v>16</v>
      </c>
      <c r="B180" s="0" t="s">
        <v>141</v>
      </c>
      <c r="C180" s="0" t="s">
        <v>142</v>
      </c>
      <c r="D180" s="0" t="s">
        <v>4179</v>
      </c>
      <c r="E180" s="0" t="s">
        <v>4180</v>
      </c>
      <c r="F180" s="0" t="s">
        <v>3733</v>
      </c>
      <c r="G180" s="0" t="s">
        <v>4181</v>
      </c>
    </row>
    <row customHeight="1" ht="11.25">
      <c r="A181" s="375" t="s">
        <v>16</v>
      </c>
      <c r="B181" s="0" t="s">
        <v>141</v>
      </c>
      <c r="C181" s="0" t="s">
        <v>142</v>
      </c>
      <c r="D181" s="0" t="s">
        <v>4182</v>
      </c>
      <c r="E181" s="0" t="s">
        <v>4183</v>
      </c>
      <c r="F181" s="0" t="s">
        <v>3733</v>
      </c>
      <c r="G181" s="0" t="s">
        <v>4184</v>
      </c>
    </row>
    <row customHeight="1" ht="11.25">
      <c r="A182" s="375" t="s">
        <v>16</v>
      </c>
      <c r="B182" s="0" t="s">
        <v>141</v>
      </c>
      <c r="C182" s="0" t="s">
        <v>142</v>
      </c>
      <c r="D182" s="0" t="s">
        <v>4185</v>
      </c>
      <c r="E182" s="0" t="s">
        <v>4186</v>
      </c>
      <c r="F182" s="0" t="s">
        <v>3733</v>
      </c>
      <c r="G182" s="0" t="s">
        <v>4187</v>
      </c>
    </row>
    <row customHeight="1" ht="11.25">
      <c r="A183" s="375" t="s">
        <v>16</v>
      </c>
      <c r="B183" s="0" t="s">
        <v>141</v>
      </c>
      <c r="C183" s="0" t="s">
        <v>142</v>
      </c>
      <c r="D183" s="0" t="s">
        <v>4188</v>
      </c>
      <c r="E183" s="0" t="s">
        <v>4189</v>
      </c>
      <c r="F183" s="0" t="s">
        <v>3733</v>
      </c>
      <c r="G183" s="0" t="s">
        <v>4190</v>
      </c>
    </row>
    <row customHeight="1" ht="11.25">
      <c r="A184" s="375" t="s">
        <v>16</v>
      </c>
      <c r="B184" s="0" t="s">
        <v>141</v>
      </c>
      <c r="C184" s="0" t="s">
        <v>142</v>
      </c>
      <c r="D184" s="0" t="s">
        <v>4191</v>
      </c>
      <c r="E184" s="0" t="s">
        <v>4192</v>
      </c>
      <c r="F184" s="0" t="s">
        <v>3733</v>
      </c>
      <c r="G184" s="0" t="s">
        <v>4193</v>
      </c>
    </row>
    <row customHeight="1" ht="11.25">
      <c r="A185" s="375" t="s">
        <v>16</v>
      </c>
      <c r="B185" s="0" t="s">
        <v>141</v>
      </c>
      <c r="C185" s="0" t="s">
        <v>142</v>
      </c>
      <c r="D185" s="0" t="s">
        <v>4194</v>
      </c>
      <c r="E185" s="0" t="s">
        <v>4195</v>
      </c>
      <c r="F185" s="0" t="s">
        <v>3733</v>
      </c>
      <c r="G185" s="0" t="s">
        <v>4196</v>
      </c>
    </row>
    <row customHeight="1" ht="11.25">
      <c r="A186" s="375" t="s">
        <v>16</v>
      </c>
      <c r="B186" s="0" t="s">
        <v>156</v>
      </c>
      <c r="C186" s="0" t="s">
        <v>157</v>
      </c>
      <c r="D186" s="0" t="s">
        <v>156</v>
      </c>
      <c r="E186" s="0" t="s">
        <v>157</v>
      </c>
      <c r="F186" s="0" t="s">
        <v>3730</v>
      </c>
      <c r="G186" s="0" t="s">
        <v>155</v>
      </c>
    </row>
    <row customHeight="1" ht="11.25">
      <c r="A187" s="375" t="s">
        <v>16</v>
      </c>
      <c r="B187" s="0" t="s">
        <v>156</v>
      </c>
      <c r="C187" s="0" t="s">
        <v>157</v>
      </c>
      <c r="D187" s="0" t="s">
        <v>4197</v>
      </c>
      <c r="E187" s="0" t="s">
        <v>4198</v>
      </c>
      <c r="F187" s="0" t="s">
        <v>3733</v>
      </c>
      <c r="G187" s="0" t="s">
        <v>4199</v>
      </c>
    </row>
    <row customHeight="1" ht="11.25">
      <c r="A188" s="375" t="s">
        <v>16</v>
      </c>
      <c r="B188" s="0" t="s">
        <v>156</v>
      </c>
      <c r="C188" s="0" t="s">
        <v>157</v>
      </c>
      <c r="D188" s="0" t="s">
        <v>4200</v>
      </c>
      <c r="E188" s="0" t="s">
        <v>4201</v>
      </c>
      <c r="F188" s="0" t="s">
        <v>3733</v>
      </c>
      <c r="G188" s="0" t="s">
        <v>4202</v>
      </c>
    </row>
    <row customHeight="1" ht="11.25">
      <c r="A189" s="375" t="s">
        <v>16</v>
      </c>
      <c r="B189" s="0" t="s">
        <v>156</v>
      </c>
      <c r="C189" s="0" t="s">
        <v>157</v>
      </c>
      <c r="D189" s="0" t="s">
        <v>4203</v>
      </c>
      <c r="E189" s="0" t="s">
        <v>4204</v>
      </c>
      <c r="F189" s="0" t="s">
        <v>3733</v>
      </c>
      <c r="G189" s="0" t="s">
        <v>4205</v>
      </c>
    </row>
    <row customHeight="1" ht="11.25">
      <c r="A190" s="375" t="s">
        <v>16</v>
      </c>
      <c r="B190" s="0" t="s">
        <v>156</v>
      </c>
      <c r="C190" s="0" t="s">
        <v>157</v>
      </c>
      <c r="D190" s="0" t="s">
        <v>4206</v>
      </c>
      <c r="E190" s="0" t="s">
        <v>4207</v>
      </c>
      <c r="F190" s="0" t="s">
        <v>3733</v>
      </c>
      <c r="G190" s="0" t="s">
        <v>4208</v>
      </c>
    </row>
    <row customHeight="1" ht="11.25">
      <c r="A191" s="375" t="s">
        <v>16</v>
      </c>
      <c r="B191" s="0" t="s">
        <v>156</v>
      </c>
      <c r="C191" s="0" t="s">
        <v>157</v>
      </c>
      <c r="D191" s="0" t="s">
        <v>4209</v>
      </c>
      <c r="E191" s="0" t="s">
        <v>4210</v>
      </c>
      <c r="F191" s="0" t="s">
        <v>3733</v>
      </c>
      <c r="G191" s="0" t="s">
        <v>4211</v>
      </c>
    </row>
    <row customHeight="1" ht="11.25">
      <c r="A192" s="375" t="s">
        <v>16</v>
      </c>
      <c r="B192" s="0" t="s">
        <v>156</v>
      </c>
      <c r="C192" s="0" t="s">
        <v>157</v>
      </c>
      <c r="D192" s="0" t="s">
        <v>4212</v>
      </c>
      <c r="E192" s="0" t="s">
        <v>4213</v>
      </c>
      <c r="F192" s="0" t="s">
        <v>3733</v>
      </c>
      <c r="G192" s="0" t="s">
        <v>4214</v>
      </c>
    </row>
    <row customHeight="1" ht="11.25">
      <c r="A193" s="375" t="s">
        <v>16</v>
      </c>
      <c r="B193" s="0" t="s">
        <v>156</v>
      </c>
      <c r="C193" s="0" t="s">
        <v>157</v>
      </c>
      <c r="D193" s="0" t="s">
        <v>4215</v>
      </c>
      <c r="E193" s="0" t="s">
        <v>4216</v>
      </c>
      <c r="F193" s="0" t="s">
        <v>3733</v>
      </c>
      <c r="G193" s="0" t="s">
        <v>4217</v>
      </c>
    </row>
    <row customHeight="1" ht="11.25">
      <c r="A194" s="375" t="s">
        <v>16</v>
      </c>
      <c r="B194" s="0" t="s">
        <v>156</v>
      </c>
      <c r="C194" s="0" t="s">
        <v>157</v>
      </c>
      <c r="D194" s="0" t="s">
        <v>4218</v>
      </c>
      <c r="E194" s="0" t="s">
        <v>4219</v>
      </c>
      <c r="F194" s="0" t="s">
        <v>3733</v>
      </c>
      <c r="G194" s="0" t="s">
        <v>4220</v>
      </c>
    </row>
    <row customHeight="1" ht="11.25">
      <c r="A195" s="375" t="s">
        <v>16</v>
      </c>
      <c r="B195" s="0" t="s">
        <v>166</v>
      </c>
      <c r="C195" s="0" t="s">
        <v>167</v>
      </c>
      <c r="D195" s="0" t="s">
        <v>166</v>
      </c>
      <c r="E195" s="0" t="s">
        <v>167</v>
      </c>
      <c r="F195" s="0" t="s">
        <v>3730</v>
      </c>
      <c r="G195" s="0" t="s">
        <v>165</v>
      </c>
    </row>
    <row customHeight="1" ht="11.25">
      <c r="A196" s="375" t="s">
        <v>16</v>
      </c>
      <c r="B196" s="0" t="s">
        <v>166</v>
      </c>
      <c r="C196" s="0" t="s">
        <v>167</v>
      </c>
      <c r="D196" s="0" t="s">
        <v>4221</v>
      </c>
      <c r="E196" s="0" t="s">
        <v>4222</v>
      </c>
      <c r="F196" s="0" t="s">
        <v>3733</v>
      </c>
      <c r="G196" s="0" t="s">
        <v>4223</v>
      </c>
    </row>
    <row customHeight="1" ht="11.25">
      <c r="A197" s="375" t="s">
        <v>16</v>
      </c>
      <c r="B197" s="0" t="s">
        <v>166</v>
      </c>
      <c r="C197" s="0" t="s">
        <v>167</v>
      </c>
      <c r="D197" s="0" t="s">
        <v>4224</v>
      </c>
      <c r="E197" s="0" t="s">
        <v>4225</v>
      </c>
      <c r="F197" s="0" t="s">
        <v>3733</v>
      </c>
      <c r="G197" s="0" t="s">
        <v>4226</v>
      </c>
    </row>
    <row customHeight="1" ht="11.25">
      <c r="A198" s="375" t="s">
        <v>16</v>
      </c>
      <c r="B198" s="0" t="s">
        <v>166</v>
      </c>
      <c r="C198" s="0" t="s">
        <v>167</v>
      </c>
      <c r="D198" s="0" t="s">
        <v>4227</v>
      </c>
      <c r="E198" s="0" t="s">
        <v>4228</v>
      </c>
      <c r="F198" s="0" t="s">
        <v>3733</v>
      </c>
      <c r="G198" s="0" t="s">
        <v>4229</v>
      </c>
    </row>
    <row customHeight="1" ht="11.25">
      <c r="A199" s="375" t="s">
        <v>16</v>
      </c>
      <c r="B199" s="0" t="s">
        <v>166</v>
      </c>
      <c r="C199" s="0" t="s">
        <v>167</v>
      </c>
      <c r="D199" s="0" t="s">
        <v>4230</v>
      </c>
      <c r="E199" s="0" t="s">
        <v>4231</v>
      </c>
      <c r="F199" s="0" t="s">
        <v>3733</v>
      </c>
      <c r="G199" s="0" t="s">
        <v>4232</v>
      </c>
    </row>
    <row customHeight="1" ht="11.25">
      <c r="A200" s="375" t="s">
        <v>16</v>
      </c>
      <c r="B200" s="0" t="s">
        <v>166</v>
      </c>
      <c r="C200" s="0" t="s">
        <v>167</v>
      </c>
      <c r="D200" s="0" t="s">
        <v>4233</v>
      </c>
      <c r="E200" s="0" t="s">
        <v>4234</v>
      </c>
      <c r="F200" s="0" t="s">
        <v>3733</v>
      </c>
      <c r="G200" s="0" t="s">
        <v>4235</v>
      </c>
    </row>
    <row customHeight="1" ht="11.25">
      <c r="A201" s="375" t="s">
        <v>16</v>
      </c>
      <c r="B201" s="0" t="s">
        <v>166</v>
      </c>
      <c r="C201" s="0" t="s">
        <v>167</v>
      </c>
      <c r="D201" s="0" t="s">
        <v>4236</v>
      </c>
      <c r="E201" s="0" t="s">
        <v>4237</v>
      </c>
      <c r="F201" s="0" t="s">
        <v>3733</v>
      </c>
      <c r="G201" s="0" t="s">
        <v>4238</v>
      </c>
    </row>
    <row customHeight="1" ht="11.25">
      <c r="A202" s="375" t="s">
        <v>16</v>
      </c>
      <c r="B202" s="0" t="s">
        <v>166</v>
      </c>
      <c r="C202" s="0" t="s">
        <v>167</v>
      </c>
      <c r="D202" s="0" t="s">
        <v>4239</v>
      </c>
      <c r="E202" s="0" t="s">
        <v>4240</v>
      </c>
      <c r="F202" s="0" t="s">
        <v>3733</v>
      </c>
      <c r="G202" s="0" t="s">
        <v>4241</v>
      </c>
    </row>
    <row customHeight="1" ht="11.25">
      <c r="A203" s="375" t="s">
        <v>16</v>
      </c>
      <c r="B203" s="0" t="s">
        <v>166</v>
      </c>
      <c r="C203" s="0" t="s">
        <v>167</v>
      </c>
      <c r="D203" s="0" t="s">
        <v>4242</v>
      </c>
      <c r="E203" s="0" t="s">
        <v>4243</v>
      </c>
      <c r="F203" s="0" t="s">
        <v>3733</v>
      </c>
      <c r="G203" s="0" t="s">
        <v>4244</v>
      </c>
    </row>
    <row customHeight="1" ht="11.25">
      <c r="A204" s="375" t="s">
        <v>16</v>
      </c>
      <c r="B204" s="0" t="s">
        <v>166</v>
      </c>
      <c r="C204" s="0" t="s">
        <v>167</v>
      </c>
      <c r="D204" s="0" t="s">
        <v>4245</v>
      </c>
      <c r="E204" s="0" t="s">
        <v>4246</v>
      </c>
      <c r="F204" s="0" t="s">
        <v>3733</v>
      </c>
      <c r="G204" s="0" t="s">
        <v>4247</v>
      </c>
    </row>
    <row customHeight="1" ht="11.25">
      <c r="A205" s="375" t="s">
        <v>16</v>
      </c>
      <c r="B205" s="0" t="s">
        <v>166</v>
      </c>
      <c r="C205" s="0" t="s">
        <v>167</v>
      </c>
      <c r="D205" s="0" t="s">
        <v>4248</v>
      </c>
      <c r="E205" s="0" t="s">
        <v>4249</v>
      </c>
      <c r="F205" s="0" t="s">
        <v>3733</v>
      </c>
      <c r="G205" s="0" t="s">
        <v>4250</v>
      </c>
    </row>
    <row customHeight="1" ht="11.25">
      <c r="A206" s="375" t="s">
        <v>16</v>
      </c>
      <c r="B206" s="0" t="s">
        <v>166</v>
      </c>
      <c r="C206" s="0" t="s">
        <v>167</v>
      </c>
      <c r="D206" s="0" t="s">
        <v>4251</v>
      </c>
      <c r="E206" s="0" t="s">
        <v>4252</v>
      </c>
      <c r="F206" s="0" t="s">
        <v>3733</v>
      </c>
      <c r="G206" s="0" t="s">
        <v>4253</v>
      </c>
    </row>
    <row customHeight="1" ht="11.25">
      <c r="A207" s="375" t="s">
        <v>16</v>
      </c>
      <c r="B207" s="0" t="s">
        <v>166</v>
      </c>
      <c r="C207" s="0" t="s">
        <v>167</v>
      </c>
      <c r="D207" s="0" t="s">
        <v>4254</v>
      </c>
      <c r="E207" s="0" t="s">
        <v>4255</v>
      </c>
      <c r="F207" s="0" t="s">
        <v>3733</v>
      </c>
      <c r="G207" s="0" t="s">
        <v>4256</v>
      </c>
    </row>
    <row customHeight="1" ht="11.25">
      <c r="A208" s="375" t="s">
        <v>16</v>
      </c>
      <c r="B208" s="0" t="s">
        <v>166</v>
      </c>
      <c r="C208" s="0" t="s">
        <v>167</v>
      </c>
      <c r="D208" s="0" t="s">
        <v>4257</v>
      </c>
      <c r="E208" s="0" t="s">
        <v>4258</v>
      </c>
      <c r="F208" s="0" t="s">
        <v>3733</v>
      </c>
      <c r="G208" s="0" t="s">
        <v>4259</v>
      </c>
    </row>
    <row customHeight="1" ht="11.25">
      <c r="A209" s="375" t="s">
        <v>16</v>
      </c>
      <c r="B209" s="0" t="s">
        <v>166</v>
      </c>
      <c r="C209" s="0" t="s">
        <v>167</v>
      </c>
      <c r="D209" s="0" t="s">
        <v>4260</v>
      </c>
      <c r="E209" s="0" t="s">
        <v>4261</v>
      </c>
      <c r="F209" s="0" t="s">
        <v>3733</v>
      </c>
      <c r="G209" s="0" t="s">
        <v>4262</v>
      </c>
    </row>
    <row customHeight="1" ht="11.25">
      <c r="A210" s="375" t="s">
        <v>16</v>
      </c>
      <c r="B210" s="0" t="s">
        <v>166</v>
      </c>
      <c r="C210" s="0" t="s">
        <v>167</v>
      </c>
      <c r="D210" s="0" t="s">
        <v>4263</v>
      </c>
      <c r="E210" s="0" t="s">
        <v>4264</v>
      </c>
      <c r="F210" s="0" t="s">
        <v>3733</v>
      </c>
      <c r="G210" s="0" t="s">
        <v>4265</v>
      </c>
    </row>
    <row customHeight="1" ht="11.25">
      <c r="A211" s="375" t="s">
        <v>16</v>
      </c>
      <c r="B211" s="0" t="s">
        <v>161</v>
      </c>
      <c r="C211" s="0" t="s">
        <v>162</v>
      </c>
      <c r="D211" s="0" t="s">
        <v>161</v>
      </c>
      <c r="E211" s="0" t="s">
        <v>162</v>
      </c>
      <c r="F211" s="0" t="s">
        <v>3730</v>
      </c>
      <c r="G211" s="0" t="s">
        <v>160</v>
      </c>
    </row>
    <row customHeight="1" ht="11.25">
      <c r="A212" s="375" t="s">
        <v>16</v>
      </c>
      <c r="B212" s="0" t="s">
        <v>161</v>
      </c>
      <c r="C212" s="0" t="s">
        <v>162</v>
      </c>
      <c r="D212" s="0" t="s">
        <v>4266</v>
      </c>
      <c r="E212" s="0" t="s">
        <v>4267</v>
      </c>
      <c r="F212" s="0" t="s">
        <v>3733</v>
      </c>
      <c r="G212" s="0" t="s">
        <v>4268</v>
      </c>
    </row>
    <row customHeight="1" ht="11.25">
      <c r="A213" s="375" t="s">
        <v>16</v>
      </c>
      <c r="B213" s="0" t="s">
        <v>161</v>
      </c>
      <c r="C213" s="0" t="s">
        <v>162</v>
      </c>
      <c r="D213" s="0" t="s">
        <v>4269</v>
      </c>
      <c r="E213" s="0" t="s">
        <v>4270</v>
      </c>
      <c r="F213" s="0" t="s">
        <v>3733</v>
      </c>
      <c r="G213" s="0" t="s">
        <v>4271</v>
      </c>
    </row>
    <row customHeight="1" ht="11.25">
      <c r="A214" s="375" t="s">
        <v>16</v>
      </c>
      <c r="B214" s="0" t="s">
        <v>161</v>
      </c>
      <c r="C214" s="0" t="s">
        <v>162</v>
      </c>
      <c r="D214" s="0" t="s">
        <v>4272</v>
      </c>
      <c r="E214" s="0" t="s">
        <v>4273</v>
      </c>
      <c r="F214" s="0" t="s">
        <v>3733</v>
      </c>
      <c r="G214" s="0" t="s">
        <v>4274</v>
      </c>
    </row>
    <row customHeight="1" ht="11.25">
      <c r="A215" s="375" t="s">
        <v>16</v>
      </c>
      <c r="B215" s="0" t="s">
        <v>161</v>
      </c>
      <c r="C215" s="0" t="s">
        <v>162</v>
      </c>
      <c r="D215" s="0" t="s">
        <v>4275</v>
      </c>
      <c r="E215" s="0" t="s">
        <v>4276</v>
      </c>
      <c r="F215" s="0" t="s">
        <v>3733</v>
      </c>
      <c r="G215" s="0" t="s">
        <v>4277</v>
      </c>
    </row>
    <row customHeight="1" ht="11.25">
      <c r="A216" s="375" t="s">
        <v>16</v>
      </c>
      <c r="B216" s="0" t="s">
        <v>161</v>
      </c>
      <c r="C216" s="0" t="s">
        <v>162</v>
      </c>
      <c r="D216" s="0" t="s">
        <v>4278</v>
      </c>
      <c r="E216" s="0" t="s">
        <v>4279</v>
      </c>
      <c r="F216" s="0" t="s">
        <v>3733</v>
      </c>
      <c r="G216" s="0" t="s">
        <v>4280</v>
      </c>
    </row>
    <row customHeight="1" ht="11.25">
      <c r="A217" s="375" t="s">
        <v>16</v>
      </c>
      <c r="B217" s="0" t="s">
        <v>161</v>
      </c>
      <c r="C217" s="0" t="s">
        <v>162</v>
      </c>
      <c r="D217" s="0" t="s">
        <v>4281</v>
      </c>
      <c r="E217" s="0" t="s">
        <v>4282</v>
      </c>
      <c r="F217" s="0" t="s">
        <v>3733</v>
      </c>
      <c r="G217" s="0" t="s">
        <v>4283</v>
      </c>
    </row>
    <row customHeight="1" ht="11.25">
      <c r="A218" s="375" t="s">
        <v>16</v>
      </c>
      <c r="B218" s="0" t="s">
        <v>161</v>
      </c>
      <c r="C218" s="0" t="s">
        <v>162</v>
      </c>
      <c r="D218" s="0" t="s">
        <v>4284</v>
      </c>
      <c r="E218" s="0" t="s">
        <v>4285</v>
      </c>
      <c r="F218" s="0" t="s">
        <v>3733</v>
      </c>
      <c r="G218" s="0" t="s">
        <v>4286</v>
      </c>
    </row>
    <row customHeight="1" ht="11.25">
      <c r="A219" s="375" t="s">
        <v>16</v>
      </c>
      <c r="B219" s="0" t="s">
        <v>4287</v>
      </c>
      <c r="C219" s="0" t="s">
        <v>4288</v>
      </c>
      <c r="D219" s="0" t="s">
        <v>4287</v>
      </c>
      <c r="E219" s="0" t="s">
        <v>4288</v>
      </c>
      <c r="F219" s="0" t="s">
        <v>3730</v>
      </c>
      <c r="G219" s="0" t="s">
        <v>4289</v>
      </c>
    </row>
    <row customHeight="1" ht="11.25">
      <c r="A220" s="375" t="s">
        <v>16</v>
      </c>
      <c r="B220" s="0" t="s">
        <v>4287</v>
      </c>
      <c r="C220" s="0" t="s">
        <v>4288</v>
      </c>
      <c r="D220" s="0" t="s">
        <v>4290</v>
      </c>
      <c r="E220" s="0" t="s">
        <v>4291</v>
      </c>
      <c r="F220" s="0" t="s">
        <v>3744</v>
      </c>
      <c r="G220" s="0" t="s">
        <v>4292</v>
      </c>
    </row>
    <row customHeight="1" ht="11.25">
      <c r="A221" s="375" t="s">
        <v>16</v>
      </c>
      <c r="B221" s="0" t="s">
        <v>4287</v>
      </c>
      <c r="C221" s="0" t="s">
        <v>4288</v>
      </c>
      <c r="D221" s="0" t="s">
        <v>4293</v>
      </c>
      <c r="E221" s="0" t="s">
        <v>4294</v>
      </c>
      <c r="F221" s="0" t="s">
        <v>3733</v>
      </c>
      <c r="G221" s="0" t="s">
        <v>4295</v>
      </c>
    </row>
    <row customHeight="1" ht="11.25">
      <c r="A222" s="375" t="s">
        <v>16</v>
      </c>
      <c r="B222" s="0" t="s">
        <v>4287</v>
      </c>
      <c r="C222" s="0" t="s">
        <v>4288</v>
      </c>
      <c r="D222" s="0" t="s">
        <v>4296</v>
      </c>
      <c r="E222" s="0" t="s">
        <v>4297</v>
      </c>
      <c r="F222" s="0" t="s">
        <v>3733</v>
      </c>
      <c r="G222" s="0" t="s">
        <v>4298</v>
      </c>
    </row>
    <row customHeight="1" ht="11.25">
      <c r="A223" s="375" t="s">
        <v>16</v>
      </c>
      <c r="B223" s="0" t="s">
        <v>4287</v>
      </c>
      <c r="C223" s="0" t="s">
        <v>4288</v>
      </c>
      <c r="D223" s="0" t="s">
        <v>4299</v>
      </c>
      <c r="E223" s="0" t="s">
        <v>4300</v>
      </c>
      <c r="F223" s="0" t="s">
        <v>3733</v>
      </c>
      <c r="G223" s="0" t="s">
        <v>4301</v>
      </c>
    </row>
    <row customHeight="1" ht="11.25">
      <c r="A224" s="375" t="s">
        <v>16</v>
      </c>
      <c r="B224" s="0" t="s">
        <v>4287</v>
      </c>
      <c r="C224" s="0" t="s">
        <v>4288</v>
      </c>
      <c r="D224" s="0" t="s">
        <v>4302</v>
      </c>
      <c r="E224" s="0" t="s">
        <v>4303</v>
      </c>
      <c r="F224" s="0" t="s">
        <v>3733</v>
      </c>
      <c r="G224" s="0" t="s">
        <v>4304</v>
      </c>
    </row>
    <row customHeight="1" ht="11.25">
      <c r="A225" s="375" t="s">
        <v>16</v>
      </c>
      <c r="B225" s="0" t="s">
        <v>4287</v>
      </c>
      <c r="C225" s="0" t="s">
        <v>4288</v>
      </c>
      <c r="D225" s="0" t="s">
        <v>4305</v>
      </c>
      <c r="E225" s="0" t="s">
        <v>4306</v>
      </c>
      <c r="F225" s="0" t="s">
        <v>3733</v>
      </c>
      <c r="G225" s="0" t="s">
        <v>4307</v>
      </c>
    </row>
    <row customHeight="1" ht="11.25">
      <c r="A226" s="375" t="s">
        <v>16</v>
      </c>
      <c r="B226" s="0" t="s">
        <v>4287</v>
      </c>
      <c r="C226" s="0" t="s">
        <v>4288</v>
      </c>
      <c r="D226" s="0" t="s">
        <v>4308</v>
      </c>
      <c r="E226" s="0" t="s">
        <v>4309</v>
      </c>
      <c r="F226" s="0" t="s">
        <v>3733</v>
      </c>
      <c r="G226" s="0" t="s">
        <v>4310</v>
      </c>
    </row>
    <row customHeight="1" ht="11.25">
      <c r="A227" s="375" t="s">
        <v>16</v>
      </c>
      <c r="B227" s="0" t="s">
        <v>4287</v>
      </c>
      <c r="C227" s="0" t="s">
        <v>4288</v>
      </c>
      <c r="D227" s="0" t="s">
        <v>4311</v>
      </c>
      <c r="E227" s="0" t="s">
        <v>4312</v>
      </c>
      <c r="F227" s="0" t="s">
        <v>3733</v>
      </c>
      <c r="G227" s="0" t="s">
        <v>4313</v>
      </c>
    </row>
    <row customHeight="1" ht="11.25">
      <c r="A228" s="375" t="s">
        <v>16</v>
      </c>
      <c r="B228" s="0" t="s">
        <v>4287</v>
      </c>
      <c r="C228" s="0" t="s">
        <v>4288</v>
      </c>
      <c r="D228" s="0" t="s">
        <v>4314</v>
      </c>
      <c r="E228" s="0" t="s">
        <v>4315</v>
      </c>
      <c r="F228" s="0" t="s">
        <v>3733</v>
      </c>
      <c r="G228" s="0" t="s">
        <v>4316</v>
      </c>
    </row>
    <row customHeight="1" ht="11.25">
      <c r="A229" s="375" t="s">
        <v>16</v>
      </c>
      <c r="B229" s="0" t="s">
        <v>4287</v>
      </c>
      <c r="C229" s="0" t="s">
        <v>4288</v>
      </c>
      <c r="D229" s="0" t="s">
        <v>4317</v>
      </c>
      <c r="E229" s="0" t="s">
        <v>4318</v>
      </c>
      <c r="F229" s="0" t="s">
        <v>3733</v>
      </c>
      <c r="G229" s="0" t="s">
        <v>4319</v>
      </c>
    </row>
    <row customHeight="1" ht="11.25">
      <c r="A230" s="375" t="s">
        <v>16</v>
      </c>
      <c r="B230" s="0" t="s">
        <v>4287</v>
      </c>
      <c r="C230" s="0" t="s">
        <v>4288</v>
      </c>
      <c r="D230" s="0" t="s">
        <v>4320</v>
      </c>
      <c r="E230" s="0" t="s">
        <v>4321</v>
      </c>
      <c r="F230" s="0" t="s">
        <v>3733</v>
      </c>
      <c r="G230" s="0" t="s">
        <v>4322</v>
      </c>
    </row>
    <row customHeight="1" ht="11.25">
      <c r="A231" s="375" t="s">
        <v>16</v>
      </c>
      <c r="B231" s="0" t="s">
        <v>4287</v>
      </c>
      <c r="C231" s="0" t="s">
        <v>4288</v>
      </c>
      <c r="D231" s="0" t="s">
        <v>4323</v>
      </c>
      <c r="E231" s="0" t="s">
        <v>4324</v>
      </c>
      <c r="F231" s="0" t="s">
        <v>3733</v>
      </c>
      <c r="G231" s="0" t="s">
        <v>4325</v>
      </c>
    </row>
    <row customHeight="1" ht="11.25">
      <c r="A232" s="375" t="s">
        <v>16</v>
      </c>
      <c r="B232" s="0" t="s">
        <v>4287</v>
      </c>
      <c r="C232" s="0" t="s">
        <v>4288</v>
      </c>
      <c r="D232" s="0" t="s">
        <v>4326</v>
      </c>
      <c r="E232" s="0" t="s">
        <v>4327</v>
      </c>
      <c r="F232" s="0" t="s">
        <v>3733</v>
      </c>
      <c r="G232" s="0" t="s">
        <v>4328</v>
      </c>
    </row>
    <row customHeight="1" ht="11.25">
      <c r="A233" s="375" t="s">
        <v>16</v>
      </c>
      <c r="B233" s="0" t="s">
        <v>4287</v>
      </c>
      <c r="C233" s="0" t="s">
        <v>4288</v>
      </c>
      <c r="D233" s="0" t="s">
        <v>4329</v>
      </c>
      <c r="E233" s="0" t="s">
        <v>4330</v>
      </c>
      <c r="F233" s="0" t="s">
        <v>3733</v>
      </c>
      <c r="G233" s="0" t="s">
        <v>4331</v>
      </c>
    </row>
    <row customHeight="1" ht="11.25">
      <c r="A234" s="375" t="s">
        <v>16</v>
      </c>
      <c r="B234" s="0" t="s">
        <v>4287</v>
      </c>
      <c r="C234" s="0" t="s">
        <v>4288</v>
      </c>
      <c r="D234" s="0" t="s">
        <v>4332</v>
      </c>
      <c r="E234" s="0" t="s">
        <v>4333</v>
      </c>
      <c r="F234" s="0" t="s">
        <v>3733</v>
      </c>
      <c r="G234" s="0" t="s">
        <v>4334</v>
      </c>
    </row>
    <row customHeight="1" ht="11.25">
      <c r="A235" s="375" t="s">
        <v>16</v>
      </c>
      <c r="B235" s="0" t="s">
        <v>4287</v>
      </c>
      <c r="C235" s="0" t="s">
        <v>4288</v>
      </c>
      <c r="D235" s="0" t="s">
        <v>4335</v>
      </c>
      <c r="E235" s="0" t="s">
        <v>4336</v>
      </c>
      <c r="F235" s="0" t="s">
        <v>3733</v>
      </c>
      <c r="G235" s="0" t="s">
        <v>4337</v>
      </c>
    </row>
    <row customHeight="1" ht="11.25">
      <c r="A236" s="375" t="s">
        <v>16</v>
      </c>
      <c r="B236" s="0" t="s">
        <v>4287</v>
      </c>
      <c r="C236" s="0" t="s">
        <v>4288</v>
      </c>
      <c r="D236" s="0" t="s">
        <v>3990</v>
      </c>
      <c r="E236" s="0" t="s">
        <v>4338</v>
      </c>
      <c r="F236" s="0" t="s">
        <v>3733</v>
      </c>
      <c r="G236" s="0" t="s">
        <v>4339</v>
      </c>
    </row>
    <row customHeight="1" ht="11.25">
      <c r="A237" s="375" t="s">
        <v>16</v>
      </c>
      <c r="B237" s="0" t="s">
        <v>171</v>
      </c>
      <c r="C237" s="0" t="s">
        <v>172</v>
      </c>
      <c r="D237" s="0" t="s">
        <v>171</v>
      </c>
      <c r="E237" s="0" t="s">
        <v>172</v>
      </c>
      <c r="F237" s="0" t="s">
        <v>3730</v>
      </c>
      <c r="G237" s="0" t="s">
        <v>170</v>
      </c>
    </row>
    <row customHeight="1" ht="11.25">
      <c r="A238" s="375" t="s">
        <v>16</v>
      </c>
      <c r="B238" s="0" t="s">
        <v>171</v>
      </c>
      <c r="C238" s="0" t="s">
        <v>172</v>
      </c>
      <c r="D238" s="0" t="s">
        <v>3781</v>
      </c>
      <c r="E238" s="0" t="s">
        <v>4340</v>
      </c>
      <c r="F238" s="0" t="s">
        <v>3733</v>
      </c>
      <c r="G238" s="0" t="s">
        <v>4341</v>
      </c>
    </row>
    <row customHeight="1" ht="11.25">
      <c r="A239" s="375" t="s">
        <v>16</v>
      </c>
      <c r="B239" s="0" t="s">
        <v>171</v>
      </c>
      <c r="C239" s="0" t="s">
        <v>172</v>
      </c>
      <c r="D239" s="0" t="s">
        <v>4342</v>
      </c>
      <c r="E239" s="0" t="s">
        <v>4343</v>
      </c>
      <c r="F239" s="0" t="s">
        <v>3733</v>
      </c>
      <c r="G239" s="0" t="s">
        <v>4344</v>
      </c>
    </row>
    <row customHeight="1" ht="11.25">
      <c r="A240" s="375" t="s">
        <v>16</v>
      </c>
      <c r="B240" s="0" t="s">
        <v>171</v>
      </c>
      <c r="C240" s="0" t="s">
        <v>172</v>
      </c>
      <c r="D240" s="0" t="s">
        <v>4345</v>
      </c>
      <c r="E240" s="0" t="s">
        <v>4346</v>
      </c>
      <c r="F240" s="0" t="s">
        <v>3733</v>
      </c>
      <c r="G240" s="0" t="s">
        <v>4347</v>
      </c>
    </row>
    <row customHeight="1" ht="11.25">
      <c r="A241" s="375" t="s">
        <v>16</v>
      </c>
      <c r="B241" s="0" t="s">
        <v>171</v>
      </c>
      <c r="C241" s="0" t="s">
        <v>172</v>
      </c>
      <c r="D241" s="0" t="s">
        <v>3747</v>
      </c>
      <c r="E241" s="0" t="s">
        <v>4348</v>
      </c>
      <c r="F241" s="0" t="s">
        <v>3733</v>
      </c>
      <c r="G241" s="0" t="s">
        <v>4349</v>
      </c>
    </row>
    <row customHeight="1" ht="11.25">
      <c r="A242" s="375" t="s">
        <v>16</v>
      </c>
      <c r="B242" s="0" t="s">
        <v>171</v>
      </c>
      <c r="C242" s="0" t="s">
        <v>172</v>
      </c>
      <c r="D242" s="0" t="s">
        <v>4350</v>
      </c>
      <c r="E242" s="0" t="s">
        <v>4351</v>
      </c>
      <c r="F242" s="0" t="s">
        <v>3733</v>
      </c>
      <c r="G242" s="0" t="s">
        <v>4352</v>
      </c>
    </row>
    <row customHeight="1" ht="11.25">
      <c r="A243" s="375" t="s">
        <v>16</v>
      </c>
      <c r="B243" s="0" t="s">
        <v>171</v>
      </c>
      <c r="C243" s="0" t="s">
        <v>172</v>
      </c>
      <c r="D243" s="0" t="s">
        <v>4353</v>
      </c>
      <c r="E243" s="0" t="s">
        <v>4354</v>
      </c>
      <c r="F243" s="0" t="s">
        <v>3733</v>
      </c>
      <c r="G243" s="0" t="s">
        <v>4355</v>
      </c>
    </row>
    <row customHeight="1" ht="11.25">
      <c r="A244" s="375" t="s">
        <v>16</v>
      </c>
      <c r="B244" s="0" t="s">
        <v>171</v>
      </c>
      <c r="C244" s="0" t="s">
        <v>172</v>
      </c>
      <c r="D244" s="0" t="s">
        <v>4356</v>
      </c>
      <c r="E244" s="0" t="s">
        <v>4357</v>
      </c>
      <c r="F244" s="0" t="s">
        <v>3733</v>
      </c>
      <c r="G244" s="0" t="s">
        <v>4358</v>
      </c>
    </row>
    <row customHeight="1" ht="11.25">
      <c r="A245" s="375" t="s">
        <v>16</v>
      </c>
      <c r="B245" s="0" t="s">
        <v>171</v>
      </c>
      <c r="C245" s="0" t="s">
        <v>172</v>
      </c>
      <c r="D245" s="0" t="s">
        <v>4359</v>
      </c>
      <c r="E245" s="0" t="s">
        <v>4360</v>
      </c>
      <c r="F245" s="0" t="s">
        <v>3733</v>
      </c>
      <c r="G245" s="0" t="s">
        <v>4361</v>
      </c>
    </row>
    <row customHeight="1" ht="11.25">
      <c r="A246" s="375" t="s">
        <v>16</v>
      </c>
      <c r="B246" s="0" t="s">
        <v>171</v>
      </c>
      <c r="C246" s="0" t="s">
        <v>172</v>
      </c>
      <c r="D246" s="0" t="s">
        <v>4362</v>
      </c>
      <c r="E246" s="0" t="s">
        <v>4363</v>
      </c>
      <c r="F246" s="0" t="s">
        <v>3733</v>
      </c>
      <c r="G246" s="0" t="s">
        <v>4364</v>
      </c>
    </row>
    <row customHeight="1" ht="11.25">
      <c r="A247" s="375" t="s">
        <v>16</v>
      </c>
      <c r="B247" s="0" t="s">
        <v>171</v>
      </c>
      <c r="C247" s="0" t="s">
        <v>172</v>
      </c>
      <c r="D247" s="0" t="s">
        <v>4365</v>
      </c>
      <c r="E247" s="0" t="s">
        <v>4366</v>
      </c>
      <c r="F247" s="0" t="s">
        <v>3733</v>
      </c>
      <c r="G247" s="0" t="s">
        <v>4367</v>
      </c>
    </row>
    <row customHeight="1" ht="11.25">
      <c r="A248" s="375" t="s">
        <v>16</v>
      </c>
      <c r="B248" s="0" t="s">
        <v>171</v>
      </c>
      <c r="C248" s="0" t="s">
        <v>172</v>
      </c>
      <c r="D248" s="0" t="s">
        <v>4368</v>
      </c>
      <c r="E248" s="0" t="s">
        <v>4369</v>
      </c>
      <c r="F248" s="0" t="s">
        <v>3733</v>
      </c>
      <c r="G248" s="0" t="s">
        <v>4370</v>
      </c>
    </row>
    <row customHeight="1" ht="11.25">
      <c r="A249" s="375" t="s">
        <v>16</v>
      </c>
      <c r="B249" s="0" t="s">
        <v>171</v>
      </c>
      <c r="C249" s="0" t="s">
        <v>172</v>
      </c>
      <c r="D249" s="0" t="s">
        <v>4371</v>
      </c>
      <c r="E249" s="0" t="s">
        <v>4372</v>
      </c>
      <c r="F249" s="0" t="s">
        <v>3733</v>
      </c>
      <c r="G249" s="0" t="s">
        <v>4373</v>
      </c>
    </row>
    <row customHeight="1" ht="11.25">
      <c r="A250" s="375" t="s">
        <v>16</v>
      </c>
      <c r="B250" s="0" t="s">
        <v>171</v>
      </c>
      <c r="C250" s="0" t="s">
        <v>172</v>
      </c>
      <c r="D250" s="0" t="s">
        <v>4374</v>
      </c>
      <c r="E250" s="0" t="s">
        <v>4375</v>
      </c>
      <c r="F250" s="0" t="s">
        <v>3733</v>
      </c>
      <c r="G250" s="0" t="s">
        <v>4376</v>
      </c>
    </row>
    <row customHeight="1" ht="11.25">
      <c r="A251" s="375" t="s">
        <v>16</v>
      </c>
      <c r="B251" s="0" t="s">
        <v>171</v>
      </c>
      <c r="C251" s="0" t="s">
        <v>172</v>
      </c>
      <c r="D251" s="0" t="s">
        <v>4377</v>
      </c>
      <c r="E251" s="0" t="s">
        <v>4378</v>
      </c>
      <c r="F251" s="0" t="s">
        <v>3733</v>
      </c>
      <c r="G251" s="0" t="s">
        <v>4379</v>
      </c>
    </row>
    <row customHeight="1" ht="11.25">
      <c r="A252" s="375" t="s">
        <v>16</v>
      </c>
      <c r="B252" s="0" t="s">
        <v>171</v>
      </c>
      <c r="C252" s="0" t="s">
        <v>172</v>
      </c>
      <c r="D252" s="0" t="s">
        <v>4380</v>
      </c>
      <c r="E252" s="0" t="s">
        <v>4381</v>
      </c>
      <c r="F252" s="0" t="s">
        <v>3733</v>
      </c>
      <c r="G252" s="0" t="s">
        <v>4382</v>
      </c>
    </row>
    <row customHeight="1" ht="11.25">
      <c r="A253" s="375" t="s">
        <v>16</v>
      </c>
      <c r="B253" s="0" t="s">
        <v>171</v>
      </c>
      <c r="C253" s="0" t="s">
        <v>172</v>
      </c>
      <c r="D253" s="0" t="s">
        <v>4383</v>
      </c>
      <c r="E253" s="0" t="s">
        <v>4384</v>
      </c>
      <c r="F253" s="0" t="s">
        <v>3733</v>
      </c>
      <c r="G253" s="0" t="s">
        <v>4385</v>
      </c>
    </row>
    <row customHeight="1" ht="11.25">
      <c r="A254" s="375" t="s">
        <v>16</v>
      </c>
      <c r="B254" s="0" t="s">
        <v>171</v>
      </c>
      <c r="C254" s="0" t="s">
        <v>172</v>
      </c>
      <c r="D254" s="0" t="s">
        <v>4386</v>
      </c>
      <c r="E254" s="0" t="s">
        <v>4387</v>
      </c>
      <c r="F254" s="0" t="s">
        <v>3733</v>
      </c>
      <c r="G254" s="0" t="s">
        <v>4388</v>
      </c>
    </row>
    <row customHeight="1" ht="11.25">
      <c r="A255" s="375" t="s">
        <v>16</v>
      </c>
      <c r="B255" s="0" t="s">
        <v>171</v>
      </c>
      <c r="C255" s="0" t="s">
        <v>172</v>
      </c>
      <c r="D255" s="0" t="s">
        <v>4389</v>
      </c>
      <c r="E255" s="0" t="s">
        <v>4390</v>
      </c>
      <c r="F255" s="0" t="s">
        <v>3733</v>
      </c>
      <c r="G255" s="0" t="s">
        <v>4391</v>
      </c>
    </row>
    <row customHeight="1" ht="11.25">
      <c r="A256" s="375" t="s">
        <v>16</v>
      </c>
      <c r="B256" s="0" t="s">
        <v>171</v>
      </c>
      <c r="C256" s="0" t="s">
        <v>172</v>
      </c>
      <c r="D256" s="0" t="s">
        <v>4392</v>
      </c>
      <c r="E256" s="0" t="s">
        <v>4393</v>
      </c>
      <c r="F256" s="0" t="s">
        <v>3733</v>
      </c>
      <c r="G256" s="0" t="s">
        <v>4394</v>
      </c>
    </row>
    <row customHeight="1" ht="11.25">
      <c r="A257" s="375" t="s">
        <v>16</v>
      </c>
      <c r="B257" s="0" t="s">
        <v>171</v>
      </c>
      <c r="C257" s="0" t="s">
        <v>172</v>
      </c>
      <c r="D257" s="0" t="s">
        <v>4395</v>
      </c>
      <c r="E257" s="0" t="s">
        <v>4396</v>
      </c>
      <c r="F257" s="0" t="s">
        <v>3733</v>
      </c>
      <c r="G257" s="0" t="s">
        <v>4397</v>
      </c>
    </row>
    <row customHeight="1" ht="11.25">
      <c r="A258" s="375" t="s">
        <v>16</v>
      </c>
      <c r="B258" s="0" t="s">
        <v>171</v>
      </c>
      <c r="C258" s="0" t="s">
        <v>172</v>
      </c>
      <c r="D258" s="0" t="s">
        <v>4398</v>
      </c>
      <c r="E258" s="0" t="s">
        <v>4399</v>
      </c>
      <c r="F258" s="0" t="s">
        <v>3733</v>
      </c>
      <c r="G258" s="0" t="s">
        <v>4400</v>
      </c>
    </row>
    <row customHeight="1" ht="11.25">
      <c r="A259" s="375" t="s">
        <v>16</v>
      </c>
      <c r="B259" s="0" t="s">
        <v>171</v>
      </c>
      <c r="C259" s="0" t="s">
        <v>172</v>
      </c>
      <c r="D259" s="0" t="s">
        <v>4401</v>
      </c>
      <c r="E259" s="0" t="s">
        <v>4402</v>
      </c>
      <c r="F259" s="0" t="s">
        <v>3733</v>
      </c>
      <c r="G259" s="0" t="s">
        <v>4403</v>
      </c>
    </row>
    <row customHeight="1" ht="11.25">
      <c r="A260" s="375" t="s">
        <v>16</v>
      </c>
      <c r="B260" s="0" t="s">
        <v>171</v>
      </c>
      <c r="C260" s="0" t="s">
        <v>172</v>
      </c>
      <c r="D260" s="0" t="s">
        <v>4404</v>
      </c>
      <c r="E260" s="0" t="s">
        <v>4405</v>
      </c>
      <c r="F260" s="0" t="s">
        <v>3733</v>
      </c>
      <c r="G260" s="0" t="s">
        <v>4406</v>
      </c>
    </row>
    <row customHeight="1" ht="11.25">
      <c r="A261" s="375" t="s">
        <v>16</v>
      </c>
      <c r="B261" s="0" t="s">
        <v>171</v>
      </c>
      <c r="C261" s="0" t="s">
        <v>172</v>
      </c>
      <c r="D261" s="0" t="s">
        <v>4407</v>
      </c>
      <c r="E261" s="0" t="s">
        <v>4408</v>
      </c>
      <c r="F261" s="0" t="s">
        <v>3733</v>
      </c>
      <c r="G261" s="0" t="s">
        <v>4409</v>
      </c>
    </row>
    <row customHeight="1" ht="11.25">
      <c r="A262" s="375" t="s">
        <v>16</v>
      </c>
      <c r="B262" s="0" t="s">
        <v>4410</v>
      </c>
      <c r="C262" s="0" t="s">
        <v>4411</v>
      </c>
      <c r="D262" s="0" t="s">
        <v>4410</v>
      </c>
      <c r="E262" s="0" t="s">
        <v>4411</v>
      </c>
      <c r="F262" s="0" t="s">
        <v>3730</v>
      </c>
      <c r="G262" s="0" t="s">
        <v>4412</v>
      </c>
    </row>
    <row customHeight="1" ht="11.25">
      <c r="A263" s="375" t="s">
        <v>16</v>
      </c>
      <c r="B263" s="0" t="s">
        <v>4410</v>
      </c>
      <c r="C263" s="0" t="s">
        <v>4411</v>
      </c>
      <c r="D263" s="0" t="s">
        <v>4413</v>
      </c>
      <c r="E263" s="0" t="s">
        <v>4414</v>
      </c>
      <c r="F263" s="0" t="s">
        <v>3744</v>
      </c>
      <c r="G263" s="0" t="s">
        <v>4415</v>
      </c>
    </row>
    <row customHeight="1" ht="11.25">
      <c r="A264" s="375" t="s">
        <v>16</v>
      </c>
      <c r="B264" s="0" t="s">
        <v>4410</v>
      </c>
      <c r="C264" s="0" t="s">
        <v>4411</v>
      </c>
      <c r="D264" s="0" t="s">
        <v>4416</v>
      </c>
      <c r="E264" s="0" t="s">
        <v>4417</v>
      </c>
      <c r="F264" s="0" t="s">
        <v>3744</v>
      </c>
      <c r="G264" s="0" t="s">
        <v>4418</v>
      </c>
    </row>
    <row customHeight="1" ht="11.25">
      <c r="A265" s="375" t="s">
        <v>16</v>
      </c>
      <c r="B265" s="0" t="s">
        <v>4410</v>
      </c>
      <c r="C265" s="0" t="s">
        <v>4411</v>
      </c>
      <c r="D265" s="0" t="s">
        <v>4419</v>
      </c>
      <c r="E265" s="0" t="s">
        <v>4420</v>
      </c>
      <c r="F265" s="0" t="s">
        <v>3733</v>
      </c>
      <c r="G265" s="0" t="s">
        <v>4421</v>
      </c>
    </row>
    <row customHeight="1" ht="11.25">
      <c r="A266" s="375" t="s">
        <v>16</v>
      </c>
      <c r="B266" s="0" t="s">
        <v>4410</v>
      </c>
      <c r="C266" s="0" t="s">
        <v>4411</v>
      </c>
      <c r="D266" s="0" t="s">
        <v>4422</v>
      </c>
      <c r="E266" s="0" t="s">
        <v>4423</v>
      </c>
      <c r="F266" s="0" t="s">
        <v>3733</v>
      </c>
      <c r="G266" s="0" t="s">
        <v>4424</v>
      </c>
    </row>
    <row customHeight="1" ht="11.25">
      <c r="A267" s="375" t="s">
        <v>16</v>
      </c>
      <c r="B267" s="0" t="s">
        <v>4410</v>
      </c>
      <c r="C267" s="0" t="s">
        <v>4411</v>
      </c>
      <c r="D267" s="0" t="s">
        <v>4425</v>
      </c>
      <c r="E267" s="0" t="s">
        <v>4426</v>
      </c>
      <c r="F267" s="0" t="s">
        <v>3733</v>
      </c>
      <c r="G267" s="0" t="s">
        <v>4427</v>
      </c>
    </row>
    <row customHeight="1" ht="11.25">
      <c r="A268" s="375" t="s">
        <v>16</v>
      </c>
      <c r="B268" s="0" t="s">
        <v>4410</v>
      </c>
      <c r="C268" s="0" t="s">
        <v>4411</v>
      </c>
      <c r="D268" s="0" t="s">
        <v>4428</v>
      </c>
      <c r="E268" s="0" t="s">
        <v>4429</v>
      </c>
      <c r="F268" s="0" t="s">
        <v>3733</v>
      </c>
      <c r="G268" s="0" t="s">
        <v>4430</v>
      </c>
    </row>
    <row customHeight="1" ht="11.25">
      <c r="A269" s="375" t="s">
        <v>16</v>
      </c>
      <c r="B269" s="0" t="s">
        <v>4410</v>
      </c>
      <c r="C269" s="0" t="s">
        <v>4411</v>
      </c>
      <c r="D269" s="0" t="s">
        <v>4431</v>
      </c>
      <c r="E269" s="0" t="s">
        <v>4432</v>
      </c>
      <c r="F269" s="0" t="s">
        <v>3733</v>
      </c>
      <c r="G269" s="0" t="s">
        <v>4433</v>
      </c>
    </row>
    <row customHeight="1" ht="11.25">
      <c r="A270" s="375" t="s">
        <v>16</v>
      </c>
      <c r="B270" s="0" t="s">
        <v>4410</v>
      </c>
      <c r="C270" s="0" t="s">
        <v>4411</v>
      </c>
      <c r="D270" s="0" t="s">
        <v>4434</v>
      </c>
      <c r="E270" s="0" t="s">
        <v>4435</v>
      </c>
      <c r="F270" s="0" t="s">
        <v>3733</v>
      </c>
      <c r="G270" s="0" t="s">
        <v>4436</v>
      </c>
    </row>
    <row customHeight="1" ht="11.25">
      <c r="A271" s="375" t="s">
        <v>16</v>
      </c>
      <c r="B271" s="0" t="s">
        <v>4410</v>
      </c>
      <c r="C271" s="0" t="s">
        <v>4411</v>
      </c>
      <c r="D271" s="0" t="s">
        <v>4437</v>
      </c>
      <c r="E271" s="0" t="s">
        <v>4438</v>
      </c>
      <c r="F271" s="0" t="s">
        <v>3733</v>
      </c>
      <c r="G271" s="0" t="s">
        <v>4439</v>
      </c>
    </row>
    <row customHeight="1" ht="11.25">
      <c r="A272" s="375" t="s">
        <v>16</v>
      </c>
      <c r="B272" s="0" t="s">
        <v>4410</v>
      </c>
      <c r="C272" s="0" t="s">
        <v>4411</v>
      </c>
      <c r="D272" s="0" t="s">
        <v>4440</v>
      </c>
      <c r="E272" s="0" t="s">
        <v>4441</v>
      </c>
      <c r="F272" s="0" t="s">
        <v>3733</v>
      </c>
      <c r="G272" s="0" t="s">
        <v>4442</v>
      </c>
    </row>
    <row customHeight="1" ht="11.25">
      <c r="A273" s="375" t="s">
        <v>16</v>
      </c>
      <c r="B273" s="0" t="s">
        <v>4410</v>
      </c>
      <c r="C273" s="0" t="s">
        <v>4411</v>
      </c>
      <c r="D273" s="0" t="s">
        <v>4443</v>
      </c>
      <c r="E273" s="0" t="s">
        <v>4444</v>
      </c>
      <c r="F273" s="0" t="s">
        <v>3733</v>
      </c>
      <c r="G273" s="0" t="s">
        <v>4445</v>
      </c>
    </row>
    <row customHeight="1" ht="11.25">
      <c r="A274" s="375" t="s">
        <v>16</v>
      </c>
      <c r="B274" s="0" t="s">
        <v>4410</v>
      </c>
      <c r="C274" s="0" t="s">
        <v>4411</v>
      </c>
      <c r="D274" s="0" t="s">
        <v>4446</v>
      </c>
      <c r="E274" s="0" t="s">
        <v>4447</v>
      </c>
      <c r="F274" s="0" t="s">
        <v>3733</v>
      </c>
      <c r="G274" s="0" t="s">
        <v>4448</v>
      </c>
    </row>
    <row customHeight="1" ht="11.25">
      <c r="A275" s="375" t="s">
        <v>16</v>
      </c>
      <c r="B275" s="0" t="s">
        <v>4410</v>
      </c>
      <c r="C275" s="0" t="s">
        <v>4411</v>
      </c>
      <c r="D275" s="0" t="s">
        <v>4449</v>
      </c>
      <c r="E275" s="0" t="s">
        <v>4450</v>
      </c>
      <c r="F275" s="0" t="s">
        <v>3733</v>
      </c>
      <c r="G275" s="0" t="s">
        <v>4451</v>
      </c>
    </row>
    <row customHeight="1" ht="11.25">
      <c r="A276" s="375" t="s">
        <v>16</v>
      </c>
      <c r="B276" s="0" t="s">
        <v>4410</v>
      </c>
      <c r="C276" s="0" t="s">
        <v>4411</v>
      </c>
      <c r="D276" s="0" t="s">
        <v>4452</v>
      </c>
      <c r="E276" s="0" t="s">
        <v>4453</v>
      </c>
      <c r="F276" s="0" t="s">
        <v>3733</v>
      </c>
      <c r="G276" s="0" t="s">
        <v>4454</v>
      </c>
    </row>
    <row customHeight="1" ht="11.25">
      <c r="A277" s="375" t="s">
        <v>16</v>
      </c>
      <c r="B277" s="0" t="s">
        <v>4410</v>
      </c>
      <c r="C277" s="0" t="s">
        <v>4411</v>
      </c>
      <c r="D277" s="0" t="s">
        <v>4455</v>
      </c>
      <c r="E277" s="0" t="s">
        <v>4456</v>
      </c>
      <c r="F277" s="0" t="s">
        <v>3733</v>
      </c>
      <c r="G277" s="0" t="s">
        <v>4457</v>
      </c>
    </row>
    <row customHeight="1" ht="11.25">
      <c r="A278" s="375" t="s">
        <v>16</v>
      </c>
      <c r="B278" s="0" t="s">
        <v>176</v>
      </c>
      <c r="C278" s="0" t="s">
        <v>177</v>
      </c>
      <c r="D278" s="0" t="s">
        <v>176</v>
      </c>
      <c r="E278" s="0" t="s">
        <v>177</v>
      </c>
      <c r="F278" s="0" t="s">
        <v>3730</v>
      </c>
      <c r="G278" s="0" t="s">
        <v>175</v>
      </c>
    </row>
    <row customHeight="1" ht="11.25">
      <c r="A279" s="375" t="s">
        <v>16</v>
      </c>
      <c r="B279" s="0" t="s">
        <v>176</v>
      </c>
      <c r="C279" s="0" t="s">
        <v>177</v>
      </c>
      <c r="D279" s="0" t="s">
        <v>4458</v>
      </c>
      <c r="E279" s="0" t="s">
        <v>4459</v>
      </c>
      <c r="F279" s="0" t="s">
        <v>3733</v>
      </c>
      <c r="G279" s="0" t="s">
        <v>4460</v>
      </c>
    </row>
    <row customHeight="1" ht="11.25">
      <c r="A280" s="375" t="s">
        <v>16</v>
      </c>
      <c r="B280" s="0" t="s">
        <v>176</v>
      </c>
      <c r="C280" s="0" t="s">
        <v>177</v>
      </c>
      <c r="D280" s="0" t="s">
        <v>4461</v>
      </c>
      <c r="E280" s="0" t="s">
        <v>4462</v>
      </c>
      <c r="F280" s="0" t="s">
        <v>3733</v>
      </c>
      <c r="G280" s="0" t="s">
        <v>4463</v>
      </c>
    </row>
    <row customHeight="1" ht="11.25">
      <c r="A281" s="375" t="s">
        <v>16</v>
      </c>
      <c r="B281" s="0" t="s">
        <v>176</v>
      </c>
      <c r="C281" s="0" t="s">
        <v>177</v>
      </c>
      <c r="D281" s="0" t="s">
        <v>4323</v>
      </c>
      <c r="E281" s="0" t="s">
        <v>4464</v>
      </c>
      <c r="F281" s="0" t="s">
        <v>3733</v>
      </c>
      <c r="G281" s="0" t="s">
        <v>4465</v>
      </c>
    </row>
    <row customHeight="1" ht="11.25">
      <c r="A282" s="375" t="s">
        <v>16</v>
      </c>
      <c r="B282" s="0" t="s">
        <v>176</v>
      </c>
      <c r="C282" s="0" t="s">
        <v>177</v>
      </c>
      <c r="D282" s="0" t="s">
        <v>4466</v>
      </c>
      <c r="E282" s="0" t="s">
        <v>4467</v>
      </c>
      <c r="F282" s="0" t="s">
        <v>3733</v>
      </c>
      <c r="G282" s="0" t="s">
        <v>4468</v>
      </c>
    </row>
    <row customHeight="1" ht="11.25">
      <c r="A283" s="375" t="s">
        <v>16</v>
      </c>
      <c r="B283" s="0" t="s">
        <v>176</v>
      </c>
      <c r="C283" s="0" t="s">
        <v>177</v>
      </c>
      <c r="D283" s="0" t="s">
        <v>4469</v>
      </c>
      <c r="E283" s="0" t="s">
        <v>4470</v>
      </c>
      <c r="F283" s="0" t="s">
        <v>3733</v>
      </c>
      <c r="G283" s="0" t="s">
        <v>4471</v>
      </c>
    </row>
    <row customHeight="1" ht="11.25">
      <c r="A284" s="375" t="s">
        <v>16</v>
      </c>
      <c r="B284" s="0" t="s">
        <v>176</v>
      </c>
      <c r="C284" s="0" t="s">
        <v>177</v>
      </c>
      <c r="D284" s="0" t="s">
        <v>4472</v>
      </c>
      <c r="E284" s="0" t="s">
        <v>4473</v>
      </c>
      <c r="F284" s="0" t="s">
        <v>3733</v>
      </c>
      <c r="G284" s="0" t="s">
        <v>4474</v>
      </c>
    </row>
    <row customHeight="1" ht="11.25">
      <c r="A285" s="375" t="s">
        <v>16</v>
      </c>
      <c r="B285" s="0" t="s">
        <v>176</v>
      </c>
      <c r="C285" s="0" t="s">
        <v>177</v>
      </c>
      <c r="D285" s="0" t="s">
        <v>4475</v>
      </c>
      <c r="E285" s="0" t="s">
        <v>4476</v>
      </c>
      <c r="F285" s="0" t="s">
        <v>3733</v>
      </c>
      <c r="G285" s="0" t="s">
        <v>4477</v>
      </c>
    </row>
    <row customHeight="1" ht="11.25">
      <c r="A286" s="375" t="s">
        <v>16</v>
      </c>
      <c r="B286" s="0" t="s">
        <v>176</v>
      </c>
      <c r="C286" s="0" t="s">
        <v>177</v>
      </c>
      <c r="D286" s="0" t="s">
        <v>4478</v>
      </c>
      <c r="E286" s="0" t="s">
        <v>4479</v>
      </c>
      <c r="F286" s="0" t="s">
        <v>3733</v>
      </c>
      <c r="G286" s="0" t="s">
        <v>4480</v>
      </c>
    </row>
    <row customHeight="1" ht="11.25">
      <c r="A287" s="375" t="s">
        <v>16</v>
      </c>
      <c r="B287" s="0" t="s">
        <v>176</v>
      </c>
      <c r="C287" s="0" t="s">
        <v>177</v>
      </c>
      <c r="D287" s="0" t="s">
        <v>4481</v>
      </c>
      <c r="E287" s="0" t="s">
        <v>4482</v>
      </c>
      <c r="F287" s="0" t="s">
        <v>3733</v>
      </c>
      <c r="G287" s="0" t="s">
        <v>4483</v>
      </c>
    </row>
    <row customHeight="1" ht="11.25">
      <c r="A288" s="375" t="s">
        <v>16</v>
      </c>
      <c r="B288" s="0" t="s">
        <v>176</v>
      </c>
      <c r="C288" s="0" t="s">
        <v>177</v>
      </c>
      <c r="D288" s="0" t="s">
        <v>4484</v>
      </c>
      <c r="E288" s="0" t="s">
        <v>4485</v>
      </c>
      <c r="F288" s="0" t="s">
        <v>3733</v>
      </c>
      <c r="G288" s="0" t="s">
        <v>4486</v>
      </c>
    </row>
    <row customHeight="1" ht="11.25">
      <c r="A289" s="375" t="s">
        <v>16</v>
      </c>
      <c r="B289" s="0" t="s">
        <v>176</v>
      </c>
      <c r="C289" s="0" t="s">
        <v>177</v>
      </c>
      <c r="D289" s="0" t="s">
        <v>4487</v>
      </c>
      <c r="E289" s="0" t="s">
        <v>4488</v>
      </c>
      <c r="F289" s="0" t="s">
        <v>3733</v>
      </c>
      <c r="G289" s="0" t="s">
        <v>4489</v>
      </c>
    </row>
    <row customHeight="1" ht="11.25">
      <c r="A290" s="375" t="s">
        <v>16</v>
      </c>
      <c r="B290" s="0" t="s">
        <v>4490</v>
      </c>
      <c r="C290" s="0" t="s">
        <v>4491</v>
      </c>
      <c r="D290" s="0" t="s">
        <v>4490</v>
      </c>
      <c r="E290" s="0" t="s">
        <v>4491</v>
      </c>
      <c r="F290" s="0" t="s">
        <v>3730</v>
      </c>
      <c r="G290" s="0" t="s">
        <v>4492</v>
      </c>
    </row>
    <row customHeight="1" ht="11.25">
      <c r="A291" s="375" t="s">
        <v>16</v>
      </c>
      <c r="B291" s="0" t="s">
        <v>4490</v>
      </c>
      <c r="C291" s="0" t="s">
        <v>4491</v>
      </c>
      <c r="D291" s="0" t="s">
        <v>4493</v>
      </c>
      <c r="E291" s="0" t="s">
        <v>4494</v>
      </c>
      <c r="F291" s="0" t="s">
        <v>3733</v>
      </c>
      <c r="G291" s="0" t="s">
        <v>4495</v>
      </c>
    </row>
    <row customHeight="1" ht="11.25">
      <c r="A292" s="375" t="s">
        <v>16</v>
      </c>
      <c r="B292" s="0" t="s">
        <v>4490</v>
      </c>
      <c r="C292" s="0" t="s">
        <v>4491</v>
      </c>
      <c r="D292" s="0" t="s">
        <v>4496</v>
      </c>
      <c r="E292" s="0" t="s">
        <v>4497</v>
      </c>
      <c r="F292" s="0" t="s">
        <v>3733</v>
      </c>
      <c r="G292" s="0" t="s">
        <v>4498</v>
      </c>
    </row>
    <row customHeight="1" ht="11.25">
      <c r="A293" s="375" t="s">
        <v>16</v>
      </c>
      <c r="B293" s="0" t="s">
        <v>4490</v>
      </c>
      <c r="C293" s="0" t="s">
        <v>4491</v>
      </c>
      <c r="D293" s="0" t="s">
        <v>4499</v>
      </c>
      <c r="E293" s="0" t="s">
        <v>4500</v>
      </c>
      <c r="F293" s="0" t="s">
        <v>3733</v>
      </c>
      <c r="G293" s="0" t="s">
        <v>4501</v>
      </c>
    </row>
    <row customHeight="1" ht="11.25">
      <c r="A294" s="375" t="s">
        <v>16</v>
      </c>
      <c r="B294" s="0" t="s">
        <v>4490</v>
      </c>
      <c r="C294" s="0" t="s">
        <v>4491</v>
      </c>
      <c r="D294" s="0" t="s">
        <v>4502</v>
      </c>
      <c r="E294" s="0" t="s">
        <v>4503</v>
      </c>
      <c r="F294" s="0" t="s">
        <v>3733</v>
      </c>
      <c r="G294" s="0" t="s">
        <v>4504</v>
      </c>
    </row>
    <row customHeight="1" ht="11.25">
      <c r="A295" s="375" t="s">
        <v>16</v>
      </c>
      <c r="B295" s="0" t="s">
        <v>4490</v>
      </c>
      <c r="C295" s="0" t="s">
        <v>4491</v>
      </c>
      <c r="D295" s="0" t="s">
        <v>4505</v>
      </c>
      <c r="E295" s="0" t="s">
        <v>4506</v>
      </c>
      <c r="F295" s="0" t="s">
        <v>3733</v>
      </c>
      <c r="G295" s="0" t="s">
        <v>4507</v>
      </c>
    </row>
    <row customHeight="1" ht="11.25">
      <c r="A296" s="375" t="s">
        <v>16</v>
      </c>
      <c r="B296" s="0" t="s">
        <v>4490</v>
      </c>
      <c r="C296" s="0" t="s">
        <v>4491</v>
      </c>
      <c r="D296" s="0" t="s">
        <v>4508</v>
      </c>
      <c r="E296" s="0" t="s">
        <v>4509</v>
      </c>
      <c r="F296" s="0" t="s">
        <v>3733</v>
      </c>
      <c r="G296" s="0" t="s">
        <v>4510</v>
      </c>
    </row>
    <row customHeight="1" ht="11.25">
      <c r="A297" s="375" t="s">
        <v>16</v>
      </c>
      <c r="B297" s="0" t="s">
        <v>4490</v>
      </c>
      <c r="C297" s="0" t="s">
        <v>4491</v>
      </c>
      <c r="D297" s="0" t="s">
        <v>4511</v>
      </c>
      <c r="E297" s="0" t="s">
        <v>4512</v>
      </c>
      <c r="F297" s="0" t="s">
        <v>3733</v>
      </c>
      <c r="G297" s="0" t="s">
        <v>4513</v>
      </c>
    </row>
    <row customHeight="1" ht="11.25">
      <c r="A298" s="375" t="s">
        <v>16</v>
      </c>
      <c r="B298" s="0" t="s">
        <v>4490</v>
      </c>
      <c r="C298" s="0" t="s">
        <v>4491</v>
      </c>
      <c r="D298" s="0" t="s">
        <v>4514</v>
      </c>
      <c r="E298" s="0" t="s">
        <v>4515</v>
      </c>
      <c r="F298" s="0" t="s">
        <v>3733</v>
      </c>
      <c r="G298" s="0" t="s">
        <v>4516</v>
      </c>
    </row>
    <row customHeight="1" ht="11.25">
      <c r="A299" s="375" t="s">
        <v>16</v>
      </c>
      <c r="B299" s="0" t="s">
        <v>4490</v>
      </c>
      <c r="C299" s="0" t="s">
        <v>4491</v>
      </c>
      <c r="D299" s="0" t="s">
        <v>4517</v>
      </c>
      <c r="E299" s="0" t="s">
        <v>4518</v>
      </c>
      <c r="F299" s="0" t="s">
        <v>3733</v>
      </c>
      <c r="G299" s="0" t="s">
        <v>4519</v>
      </c>
    </row>
    <row customHeight="1" ht="11.25">
      <c r="A300" s="375" t="s">
        <v>16</v>
      </c>
      <c r="B300" s="0" t="s">
        <v>4490</v>
      </c>
      <c r="C300" s="0" t="s">
        <v>4491</v>
      </c>
      <c r="D300" s="0" t="s">
        <v>4520</v>
      </c>
      <c r="E300" s="0" t="s">
        <v>4521</v>
      </c>
      <c r="F300" s="0" t="s">
        <v>3733</v>
      </c>
      <c r="G300" s="0" t="s">
        <v>4522</v>
      </c>
    </row>
    <row customHeight="1" ht="11.25">
      <c r="A301" s="375" t="s">
        <v>16</v>
      </c>
      <c r="B301" s="0" t="s">
        <v>4490</v>
      </c>
      <c r="C301" s="0" t="s">
        <v>4491</v>
      </c>
      <c r="D301" s="0" t="s">
        <v>4523</v>
      </c>
      <c r="E301" s="0" t="s">
        <v>4524</v>
      </c>
      <c r="F301" s="0" t="s">
        <v>3733</v>
      </c>
      <c r="G301" s="0" t="s">
        <v>4525</v>
      </c>
    </row>
    <row customHeight="1" ht="11.25">
      <c r="A302" s="375" t="s">
        <v>16</v>
      </c>
      <c r="B302" s="0" t="s">
        <v>4526</v>
      </c>
      <c r="C302" s="0" t="s">
        <v>4527</v>
      </c>
      <c r="D302" s="0" t="s">
        <v>4526</v>
      </c>
      <c r="E302" s="0" t="s">
        <v>4527</v>
      </c>
      <c r="F302" s="0" t="s">
        <v>3730</v>
      </c>
      <c r="G302" s="0" t="s">
        <v>4528</v>
      </c>
    </row>
    <row customHeight="1" ht="11.25">
      <c r="A303" s="375" t="s">
        <v>16</v>
      </c>
      <c r="B303" s="0" t="s">
        <v>4526</v>
      </c>
      <c r="C303" s="0" t="s">
        <v>4527</v>
      </c>
      <c r="D303" s="0" t="s">
        <v>4529</v>
      </c>
      <c r="E303" s="0" t="s">
        <v>4530</v>
      </c>
      <c r="F303" s="0" t="s">
        <v>3733</v>
      </c>
      <c r="G303" s="0" t="s">
        <v>4531</v>
      </c>
    </row>
    <row customHeight="1" ht="11.25">
      <c r="A304" s="375" t="s">
        <v>16</v>
      </c>
      <c r="B304" s="0" t="s">
        <v>4526</v>
      </c>
      <c r="C304" s="0" t="s">
        <v>4527</v>
      </c>
      <c r="D304" s="0" t="s">
        <v>3747</v>
      </c>
      <c r="E304" s="0" t="s">
        <v>4532</v>
      </c>
      <c r="F304" s="0" t="s">
        <v>3733</v>
      </c>
      <c r="G304" s="0" t="s">
        <v>4533</v>
      </c>
    </row>
    <row customHeight="1" ht="11.25">
      <c r="A305" s="375" t="s">
        <v>16</v>
      </c>
      <c r="B305" s="0" t="s">
        <v>4526</v>
      </c>
      <c r="C305" s="0" t="s">
        <v>4527</v>
      </c>
      <c r="D305" s="0" t="s">
        <v>4534</v>
      </c>
      <c r="E305" s="0" t="s">
        <v>4535</v>
      </c>
      <c r="F305" s="0" t="s">
        <v>3733</v>
      </c>
      <c r="G305" s="0" t="s">
        <v>4536</v>
      </c>
    </row>
    <row customHeight="1" ht="11.25">
      <c r="A306" s="375" t="s">
        <v>16</v>
      </c>
      <c r="B306" s="0" t="s">
        <v>4526</v>
      </c>
      <c r="C306" s="0" t="s">
        <v>4527</v>
      </c>
      <c r="D306" s="0" t="s">
        <v>4537</v>
      </c>
      <c r="E306" s="0" t="s">
        <v>4538</v>
      </c>
      <c r="F306" s="0" t="s">
        <v>3733</v>
      </c>
      <c r="G306" s="0" t="s">
        <v>4539</v>
      </c>
    </row>
    <row customHeight="1" ht="11.25">
      <c r="A307" s="375" t="s">
        <v>16</v>
      </c>
      <c r="B307" s="0" t="s">
        <v>4526</v>
      </c>
      <c r="C307" s="0" t="s">
        <v>4527</v>
      </c>
      <c r="D307" s="0" t="s">
        <v>4540</v>
      </c>
      <c r="E307" s="0" t="s">
        <v>4541</v>
      </c>
      <c r="F307" s="0" t="s">
        <v>3733</v>
      </c>
      <c r="G307" s="0" t="s">
        <v>4542</v>
      </c>
    </row>
    <row customHeight="1" ht="11.25">
      <c r="A308" s="375" t="s">
        <v>16</v>
      </c>
      <c r="B308" s="0" t="s">
        <v>4526</v>
      </c>
      <c r="C308" s="0" t="s">
        <v>4527</v>
      </c>
      <c r="D308" s="0" t="s">
        <v>4543</v>
      </c>
      <c r="E308" s="0" t="s">
        <v>4544</v>
      </c>
      <c r="F308" s="0" t="s">
        <v>3733</v>
      </c>
      <c r="G308" s="0" t="s">
        <v>4545</v>
      </c>
    </row>
    <row customHeight="1" ht="11.25">
      <c r="A309" s="375" t="s">
        <v>16</v>
      </c>
      <c r="B309" s="0" t="s">
        <v>4526</v>
      </c>
      <c r="C309" s="0" t="s">
        <v>4527</v>
      </c>
      <c r="D309" s="0" t="s">
        <v>4546</v>
      </c>
      <c r="E309" s="0" t="s">
        <v>4547</v>
      </c>
      <c r="F309" s="0" t="s">
        <v>3733</v>
      </c>
      <c r="G309" s="0" t="s">
        <v>4548</v>
      </c>
    </row>
    <row customHeight="1" ht="11.25">
      <c r="A310" s="375" t="s">
        <v>16</v>
      </c>
      <c r="B310" s="0" t="s">
        <v>4526</v>
      </c>
      <c r="C310" s="0" t="s">
        <v>4527</v>
      </c>
      <c r="D310" s="0" t="s">
        <v>4549</v>
      </c>
      <c r="E310" s="0" t="s">
        <v>4550</v>
      </c>
      <c r="F310" s="0" t="s">
        <v>3733</v>
      </c>
      <c r="G310" s="0" t="s">
        <v>4551</v>
      </c>
    </row>
    <row customHeight="1" ht="11.25">
      <c r="A311" s="375" t="s">
        <v>16</v>
      </c>
      <c r="B311" s="0" t="s">
        <v>4526</v>
      </c>
      <c r="C311" s="0" t="s">
        <v>4527</v>
      </c>
      <c r="D311" s="0" t="s">
        <v>4552</v>
      </c>
      <c r="E311" s="0" t="s">
        <v>4553</v>
      </c>
      <c r="F311" s="0" t="s">
        <v>3733</v>
      </c>
      <c r="G311" s="0" t="s">
        <v>4554</v>
      </c>
    </row>
    <row customHeight="1" ht="11.25">
      <c r="A312" s="375" t="s">
        <v>16</v>
      </c>
      <c r="B312" s="0" t="s">
        <v>4526</v>
      </c>
      <c r="C312" s="0" t="s">
        <v>4527</v>
      </c>
      <c r="D312" s="0" t="s">
        <v>4555</v>
      </c>
      <c r="E312" s="0" t="s">
        <v>4556</v>
      </c>
      <c r="F312" s="0" t="s">
        <v>3733</v>
      </c>
      <c r="G312" s="0" t="s">
        <v>4557</v>
      </c>
    </row>
    <row customHeight="1" ht="11.25">
      <c r="A313" s="375" t="s">
        <v>16</v>
      </c>
      <c r="B313" s="0" t="s">
        <v>186</v>
      </c>
      <c r="C313" s="0" t="s">
        <v>187</v>
      </c>
      <c r="D313" s="0" t="s">
        <v>186</v>
      </c>
      <c r="E313" s="0" t="s">
        <v>187</v>
      </c>
      <c r="F313" s="0" t="s">
        <v>3730</v>
      </c>
      <c r="G313" s="0" t="s">
        <v>185</v>
      </c>
    </row>
    <row customHeight="1" ht="11.25">
      <c r="A314" s="375" t="s">
        <v>16</v>
      </c>
      <c r="B314" s="0" t="s">
        <v>186</v>
      </c>
      <c r="C314" s="0" t="s">
        <v>187</v>
      </c>
      <c r="D314" s="0" t="s">
        <v>4558</v>
      </c>
      <c r="E314" s="0" t="s">
        <v>4559</v>
      </c>
      <c r="F314" s="0" t="s">
        <v>3733</v>
      </c>
      <c r="G314" s="0" t="s">
        <v>4560</v>
      </c>
    </row>
    <row customHeight="1" ht="11.25">
      <c r="A315" s="375" t="s">
        <v>16</v>
      </c>
      <c r="B315" s="0" t="s">
        <v>186</v>
      </c>
      <c r="C315" s="0" t="s">
        <v>187</v>
      </c>
      <c r="D315" s="0" t="s">
        <v>4561</v>
      </c>
      <c r="E315" s="0" t="s">
        <v>4562</v>
      </c>
      <c r="F315" s="0" t="s">
        <v>3733</v>
      </c>
      <c r="G315" s="0" t="s">
        <v>4563</v>
      </c>
    </row>
    <row customHeight="1" ht="11.25">
      <c r="A316" s="375" t="s">
        <v>16</v>
      </c>
      <c r="B316" s="0" t="s">
        <v>186</v>
      </c>
      <c r="C316" s="0" t="s">
        <v>187</v>
      </c>
      <c r="D316" s="0" t="s">
        <v>4564</v>
      </c>
      <c r="E316" s="0" t="s">
        <v>4565</v>
      </c>
      <c r="F316" s="0" t="s">
        <v>3733</v>
      </c>
      <c r="G316" s="0" t="s">
        <v>4566</v>
      </c>
    </row>
    <row customHeight="1" ht="11.25">
      <c r="A317" s="375" t="s">
        <v>16</v>
      </c>
      <c r="B317" s="0" t="s">
        <v>186</v>
      </c>
      <c r="C317" s="0" t="s">
        <v>187</v>
      </c>
      <c r="D317" s="0" t="s">
        <v>4567</v>
      </c>
      <c r="E317" s="0" t="s">
        <v>4568</v>
      </c>
      <c r="F317" s="0" t="s">
        <v>3733</v>
      </c>
      <c r="G317" s="0" t="s">
        <v>4569</v>
      </c>
    </row>
    <row customHeight="1" ht="11.25">
      <c r="A318" s="375" t="s">
        <v>16</v>
      </c>
      <c r="B318" s="0" t="s">
        <v>186</v>
      </c>
      <c r="C318" s="0" t="s">
        <v>187</v>
      </c>
      <c r="D318" s="0" t="s">
        <v>4570</v>
      </c>
      <c r="E318" s="0" t="s">
        <v>4571</v>
      </c>
      <c r="F318" s="0" t="s">
        <v>3733</v>
      </c>
      <c r="G318" s="0" t="s">
        <v>4572</v>
      </c>
    </row>
    <row customHeight="1" ht="11.25">
      <c r="A319" s="375" t="s">
        <v>16</v>
      </c>
      <c r="B319" s="0" t="s">
        <v>186</v>
      </c>
      <c r="C319" s="0" t="s">
        <v>187</v>
      </c>
      <c r="D319" s="0" t="s">
        <v>4573</v>
      </c>
      <c r="E319" s="0" t="s">
        <v>4574</v>
      </c>
      <c r="F319" s="0" t="s">
        <v>3733</v>
      </c>
      <c r="G319" s="0" t="s">
        <v>4575</v>
      </c>
    </row>
    <row customHeight="1" ht="11.25">
      <c r="A320" s="375" t="s">
        <v>16</v>
      </c>
      <c r="B320" s="0" t="s">
        <v>186</v>
      </c>
      <c r="C320" s="0" t="s">
        <v>187</v>
      </c>
      <c r="D320" s="0" t="s">
        <v>4576</v>
      </c>
      <c r="E320" s="0" t="s">
        <v>4577</v>
      </c>
      <c r="F320" s="0" t="s">
        <v>3733</v>
      </c>
      <c r="G320" s="0" t="s">
        <v>4578</v>
      </c>
    </row>
    <row customHeight="1" ht="11.25">
      <c r="A321" s="375" t="s">
        <v>16</v>
      </c>
      <c r="B321" s="0" t="s">
        <v>186</v>
      </c>
      <c r="C321" s="0" t="s">
        <v>187</v>
      </c>
      <c r="D321" s="0" t="s">
        <v>4579</v>
      </c>
      <c r="E321" s="0" t="s">
        <v>4580</v>
      </c>
      <c r="F321" s="0" t="s">
        <v>3733</v>
      </c>
      <c r="G321" s="0" t="s">
        <v>4581</v>
      </c>
    </row>
    <row customHeight="1" ht="11.25">
      <c r="A322" s="375" t="s">
        <v>16</v>
      </c>
      <c r="B322" s="0" t="s">
        <v>186</v>
      </c>
      <c r="C322" s="0" t="s">
        <v>187</v>
      </c>
      <c r="D322" s="0" t="s">
        <v>4582</v>
      </c>
      <c r="E322" s="0" t="s">
        <v>4583</v>
      </c>
      <c r="F322" s="0" t="s">
        <v>3733</v>
      </c>
      <c r="G322" s="0" t="s">
        <v>4584</v>
      </c>
    </row>
    <row customHeight="1" ht="11.25">
      <c r="A323" s="375" t="s">
        <v>16</v>
      </c>
      <c r="B323" s="0" t="s">
        <v>186</v>
      </c>
      <c r="C323" s="0" t="s">
        <v>187</v>
      </c>
      <c r="D323" s="0" t="s">
        <v>4585</v>
      </c>
      <c r="E323" s="0" t="s">
        <v>4586</v>
      </c>
      <c r="F323" s="0" t="s">
        <v>3733</v>
      </c>
      <c r="G323" s="0" t="s">
        <v>4587</v>
      </c>
    </row>
    <row customHeight="1" ht="11.25">
      <c r="A324" s="375" t="s">
        <v>16</v>
      </c>
      <c r="B324" s="0" t="s">
        <v>186</v>
      </c>
      <c r="C324" s="0" t="s">
        <v>187</v>
      </c>
      <c r="D324" s="0" t="s">
        <v>4588</v>
      </c>
      <c r="E324" s="0" t="s">
        <v>4589</v>
      </c>
      <c r="F324" s="0" t="s">
        <v>3733</v>
      </c>
      <c r="G324" s="0" t="s">
        <v>4590</v>
      </c>
    </row>
    <row customHeight="1" ht="11.25">
      <c r="A325" s="375" t="s">
        <v>16</v>
      </c>
      <c r="B325" s="0" t="s">
        <v>186</v>
      </c>
      <c r="C325" s="0" t="s">
        <v>187</v>
      </c>
      <c r="D325" s="0" t="s">
        <v>4591</v>
      </c>
      <c r="E325" s="0" t="s">
        <v>4592</v>
      </c>
      <c r="F325" s="0" t="s">
        <v>3733</v>
      </c>
      <c r="G325" s="0" t="s">
        <v>4593</v>
      </c>
    </row>
    <row customHeight="1" ht="11.25">
      <c r="A326" s="375" t="s">
        <v>16</v>
      </c>
      <c r="B326" s="0" t="s">
        <v>4594</v>
      </c>
      <c r="C326" s="0" t="s">
        <v>4595</v>
      </c>
      <c r="D326" s="0" t="s">
        <v>4594</v>
      </c>
      <c r="E326" s="0" t="s">
        <v>4595</v>
      </c>
      <c r="F326" s="0" t="s">
        <v>4596</v>
      </c>
      <c r="G326" s="0" t="s">
        <v>4597</v>
      </c>
    </row>
    <row customHeight="1" ht="11.25">
      <c r="A327" s="375" t="s">
        <v>16</v>
      </c>
      <c r="B327" s="0" t="s">
        <v>4598</v>
      </c>
      <c r="C327" s="0" t="s">
        <v>4599</v>
      </c>
      <c r="D327" s="0" t="s">
        <v>4598</v>
      </c>
      <c r="E327" s="0" t="s">
        <v>4599</v>
      </c>
      <c r="F327" s="0" t="s">
        <v>4596</v>
      </c>
      <c r="G327" s="0" t="s">
        <v>4600</v>
      </c>
    </row>
    <row customHeight="1" ht="11.25">
      <c r="A328" s="375" t="s">
        <v>16</v>
      </c>
      <c r="B328" s="0" t="s">
        <v>4601</v>
      </c>
      <c r="C328" s="0" t="s">
        <v>4602</v>
      </c>
      <c r="D328" s="0" t="s">
        <v>4601</v>
      </c>
      <c r="E328" s="0" t="s">
        <v>4602</v>
      </c>
      <c r="F328" s="0" t="s">
        <v>4596</v>
      </c>
      <c r="G328" s="0" t="s">
        <v>4603</v>
      </c>
    </row>
    <row customHeight="1" ht="11.25">
      <c r="A329" s="375" t="s">
        <v>16</v>
      </c>
      <c r="B329" s="0" t="s">
        <v>146</v>
      </c>
      <c r="C329" s="0" t="s">
        <v>147</v>
      </c>
      <c r="D329" s="0" t="s">
        <v>146</v>
      </c>
      <c r="E329" s="0" t="s">
        <v>147</v>
      </c>
      <c r="F329" s="0" t="s">
        <v>4596</v>
      </c>
      <c r="G329" s="0" t="s">
        <v>145</v>
      </c>
    </row>
    <row customHeight="1" ht="11.25">
      <c r="A330" s="375" t="s">
        <v>16</v>
      </c>
      <c r="B330" s="0" t="s">
        <v>151</v>
      </c>
      <c r="C330" s="0" t="s">
        <v>152</v>
      </c>
      <c r="D330" s="0" t="s">
        <v>151</v>
      </c>
      <c r="E330" s="0" t="s">
        <v>152</v>
      </c>
      <c r="F330" s="0" t="s">
        <v>4596</v>
      </c>
      <c r="G330" s="0" t="s">
        <v>150</v>
      </c>
    </row>
    <row customHeight="1" ht="11.25">
      <c r="A331" s="375" t="s">
        <v>16</v>
      </c>
      <c r="B331" s="0" t="s">
        <v>4604</v>
      </c>
      <c r="C331" s="0" t="s">
        <v>4605</v>
      </c>
      <c r="D331" s="0" t="s">
        <v>4604</v>
      </c>
      <c r="E331" s="0" t="s">
        <v>4605</v>
      </c>
      <c r="F331" s="0" t="s">
        <v>4596</v>
      </c>
      <c r="G331" s="0" t="s">
        <v>4606</v>
      </c>
    </row>
    <row customHeight="1" ht="11.25">
      <c r="A332" s="375" t="s">
        <v>16</v>
      </c>
      <c r="B332" s="0" t="s">
        <v>4607</v>
      </c>
      <c r="C332" s="0" t="s">
        <v>4608</v>
      </c>
      <c r="D332" s="0" t="s">
        <v>4609</v>
      </c>
      <c r="E332" s="0" t="s">
        <v>4610</v>
      </c>
      <c r="F332" s="0" t="s">
        <v>4611</v>
      </c>
      <c r="G332" s="0" t="s">
        <v>4612</v>
      </c>
    </row>
    <row customHeight="1" ht="11.25">
      <c r="A333" s="375" t="s">
        <v>16</v>
      </c>
      <c r="B333" s="0" t="s">
        <v>4607</v>
      </c>
      <c r="C333" s="0" t="s">
        <v>4608</v>
      </c>
      <c r="D333" s="0" t="s">
        <v>4613</v>
      </c>
      <c r="E333" s="0" t="s">
        <v>4614</v>
      </c>
      <c r="F333" s="0" t="s">
        <v>4611</v>
      </c>
      <c r="G333" s="0" t="s">
        <v>4615</v>
      </c>
    </row>
    <row customHeight="1" ht="11.25">
      <c r="A334" s="375" t="s">
        <v>16</v>
      </c>
      <c r="B334" s="0" t="s">
        <v>4607</v>
      </c>
      <c r="C334" s="0" t="s">
        <v>4608</v>
      </c>
      <c r="D334" s="0" t="s">
        <v>4616</v>
      </c>
      <c r="E334" s="0" t="s">
        <v>4617</v>
      </c>
      <c r="F334" s="0" t="s">
        <v>4611</v>
      </c>
      <c r="G334" s="0" t="s">
        <v>4618</v>
      </c>
    </row>
    <row customHeight="1" ht="11.25">
      <c r="A335" s="375" t="s">
        <v>16</v>
      </c>
      <c r="B335" s="0" t="s">
        <v>4607</v>
      </c>
      <c r="C335" s="0" t="s">
        <v>4608</v>
      </c>
      <c r="D335" s="0" t="s">
        <v>4619</v>
      </c>
      <c r="E335" s="0" t="s">
        <v>4620</v>
      </c>
      <c r="F335" s="0" t="s">
        <v>4611</v>
      </c>
      <c r="G335" s="0" t="s">
        <v>4621</v>
      </c>
    </row>
    <row customHeight="1" ht="11.25">
      <c r="A336" s="375" t="s">
        <v>16</v>
      </c>
      <c r="B336" s="0" t="s">
        <v>4607</v>
      </c>
      <c r="C336" s="0" t="s">
        <v>4608</v>
      </c>
      <c r="D336" s="0" t="s">
        <v>4622</v>
      </c>
      <c r="E336" s="0" t="s">
        <v>4623</v>
      </c>
      <c r="F336" s="0" t="s">
        <v>4611</v>
      </c>
      <c r="G336" s="0" t="s">
        <v>4624</v>
      </c>
    </row>
    <row customHeight="1" ht="11.25">
      <c r="A337" s="375" t="s">
        <v>16</v>
      </c>
      <c r="B337" s="0" t="s">
        <v>4607</v>
      </c>
      <c r="C337" s="0" t="s">
        <v>4608</v>
      </c>
      <c r="D337" s="0" t="s">
        <v>4625</v>
      </c>
      <c r="E337" s="0" t="s">
        <v>4626</v>
      </c>
      <c r="F337" s="0" t="s">
        <v>4611</v>
      </c>
      <c r="G337" s="0" t="s">
        <v>4627</v>
      </c>
    </row>
    <row customHeight="1" ht="11.25">
      <c r="A338" s="375" t="s">
        <v>16</v>
      </c>
      <c r="B338" s="0" t="s">
        <v>4607</v>
      </c>
      <c r="C338" s="0" t="s">
        <v>4608</v>
      </c>
      <c r="D338" s="0" t="s">
        <v>4628</v>
      </c>
      <c r="E338" s="0" t="s">
        <v>4629</v>
      </c>
      <c r="F338" s="0" t="s">
        <v>4611</v>
      </c>
      <c r="G338" s="0" t="s">
        <v>4630</v>
      </c>
    </row>
    <row customHeight="1" ht="11.25">
      <c r="A339" s="375" t="s">
        <v>16</v>
      </c>
      <c r="B339" s="0" t="s">
        <v>4607</v>
      </c>
      <c r="C339" s="0" t="s">
        <v>4608</v>
      </c>
      <c r="D339" s="0" t="s">
        <v>4631</v>
      </c>
      <c r="E339" s="0" t="s">
        <v>4632</v>
      </c>
      <c r="F339" s="0" t="s">
        <v>4611</v>
      </c>
      <c r="G339" s="0" t="s">
        <v>4633</v>
      </c>
    </row>
    <row customHeight="1" ht="11.25">
      <c r="A340" s="375" t="s">
        <v>16</v>
      </c>
      <c r="B340" s="0" t="s">
        <v>4607</v>
      </c>
      <c r="C340" s="0" t="s">
        <v>4608</v>
      </c>
      <c r="D340" s="0" t="s">
        <v>4634</v>
      </c>
      <c r="E340" s="0" t="s">
        <v>4635</v>
      </c>
      <c r="F340" s="0" t="s">
        <v>4611</v>
      </c>
      <c r="G340" s="0" t="s">
        <v>4636</v>
      </c>
    </row>
    <row customHeight="1" ht="11.25">
      <c r="A341" s="375" t="s">
        <v>16</v>
      </c>
      <c r="B341" s="0" t="s">
        <v>4607</v>
      </c>
      <c r="C341" s="0" t="s">
        <v>4608</v>
      </c>
      <c r="D341" s="0" t="s">
        <v>4607</v>
      </c>
      <c r="E341" s="0" t="s">
        <v>4608</v>
      </c>
      <c r="F341" s="0" t="s">
        <v>4637</v>
      </c>
      <c r="G341" s="0" t="s">
        <v>4638</v>
      </c>
    </row>
    <row customHeight="1" ht="11.25">
      <c r="A342" s="375" t="s">
        <v>16</v>
      </c>
      <c r="B342" s="0" t="s">
        <v>4639</v>
      </c>
      <c r="C342" s="0" t="s">
        <v>4640</v>
      </c>
      <c r="D342" s="0" t="s">
        <v>4639</v>
      </c>
      <c r="E342" s="0" t="s">
        <v>4640</v>
      </c>
      <c r="F342" s="0" t="s">
        <v>4596</v>
      </c>
      <c r="G342" s="0" t="s">
        <v>4641</v>
      </c>
    </row>
    <row customHeight="1" ht="11.25">
      <c r="A343" s="375" t="s">
        <v>16</v>
      </c>
      <c r="B343" s="0" t="s">
        <v>4642</v>
      </c>
      <c r="C343" s="0" t="s">
        <v>4643</v>
      </c>
      <c r="D343" s="0" t="s">
        <v>4642</v>
      </c>
      <c r="E343" s="0" t="s">
        <v>4643</v>
      </c>
      <c r="F343" s="0" t="s">
        <v>4596</v>
      </c>
      <c r="G343" s="0" t="s">
        <v>4644</v>
      </c>
    </row>
    <row customHeight="1" ht="11.25">
      <c r="A344" s="375" t="s">
        <v>16</v>
      </c>
      <c r="B344" s="0" t="s">
        <v>181</v>
      </c>
      <c r="C344" s="0" t="s">
        <v>182</v>
      </c>
      <c r="D344" s="0" t="s">
        <v>181</v>
      </c>
      <c r="E344" s="0" t="s">
        <v>182</v>
      </c>
      <c r="F344" s="0" t="s">
        <v>4596</v>
      </c>
      <c r="G344" s="0" t="s">
        <v>180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443D-CCAE-C62C-319B-0.C8A0B183}"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4645</v>
      </c>
      <c r="B1" s="837" t="s">
        <v>4646</v>
      </c>
      <c r="C1" s="1161" t="s">
        <v>4647</v>
      </c>
      <c r="D1" s="837" t="s">
        <v>4648</v>
      </c>
      <c r="E1" s="837" t="s">
        <v>4649</v>
      </c>
      <c r="F1" s="1161" t="s">
        <v>4650</v>
      </c>
      <c r="G1" s="1161" t="s">
        <v>4651</v>
      </c>
      <c r="H1" s="1161" t="s">
        <v>4652</v>
      </c>
      <c r="I1" s="1161" t="s">
        <v>4653</v>
      </c>
    </row>
    <row customHeight="1" ht="11.25">
      <c r="A2" s="1693" t="s">
        <v>194</v>
      </c>
      <c r="B2" s="1693" t="s">
        <v>4654</v>
      </c>
      <c r="C2" s="1693" t="s">
        <v>28</v>
      </c>
      <c r="D2" s="1693" t="s">
        <v>4655</v>
      </c>
      <c r="E2" s="1693" t="s">
        <v>4656</v>
      </c>
      <c r="F2" s="1693" t="s">
        <v>28</v>
      </c>
      <c r="G2" s="1693" t="s">
        <v>28</v>
      </c>
      <c r="H2" s="1693" t="s">
        <v>28</v>
      </c>
      <c r="I2" s="1693" t="s">
        <v>28</v>
      </c>
    </row>
    <row customHeight="1" ht="11.25">
      <c r="A3" s="1693" t="s">
        <v>106</v>
      </c>
      <c r="B3" s="1693" t="s">
        <v>4657</v>
      </c>
      <c r="C3" s="1693" t="s">
        <v>28</v>
      </c>
      <c r="D3" s="1693" t="s">
        <v>4658</v>
      </c>
      <c r="E3" s="1693" t="s">
        <v>4656</v>
      </c>
      <c r="F3" s="1693" t="s">
        <v>28</v>
      </c>
      <c r="G3" s="1693" t="s">
        <v>28</v>
      </c>
      <c r="H3" s="1693" t="s">
        <v>28</v>
      </c>
      <c r="I3" s="1693" t="s">
        <v>28</v>
      </c>
    </row>
    <row customHeight="1" ht="11.25">
      <c r="A4" s="1693" t="s">
        <v>94</v>
      </c>
      <c r="B4" s="1693" t="s">
        <v>4659</v>
      </c>
      <c r="C4" s="1693" t="s">
        <v>28</v>
      </c>
      <c r="D4" s="1693" t="s">
        <v>4658</v>
      </c>
      <c r="E4" s="1693" t="s">
        <v>4656</v>
      </c>
      <c r="F4" s="1693" t="s">
        <v>28</v>
      </c>
      <c r="G4" s="1693" t="s">
        <v>28</v>
      </c>
      <c r="H4" s="1693" t="s">
        <v>28</v>
      </c>
      <c r="I4" s="1693" t="s">
        <v>28</v>
      </c>
    </row>
    <row customHeight="1" ht="11.25">
      <c r="A5" s="1693" t="s">
        <v>95</v>
      </c>
      <c r="B5" s="1693" t="s">
        <v>4660</v>
      </c>
      <c r="C5" s="1693" t="s">
        <v>28</v>
      </c>
      <c r="D5" s="1693" t="s">
        <v>4661</v>
      </c>
      <c r="E5" s="1693" t="s">
        <v>4662</v>
      </c>
      <c r="F5" s="1693" t="s">
        <v>28</v>
      </c>
      <c r="G5" s="1693" t="s">
        <v>28</v>
      </c>
      <c r="H5" s="1693" t="s">
        <v>28</v>
      </c>
      <c r="I5" s="1693" t="s">
        <v>28</v>
      </c>
    </row>
    <row customHeight="1" ht="11.25">
      <c r="A6" s="1693" t="s">
        <v>120</v>
      </c>
      <c r="B6" s="1693" t="s">
        <v>4663</v>
      </c>
      <c r="C6" s="1693" t="s">
        <v>28</v>
      </c>
      <c r="D6" s="1693" t="s">
        <v>4658</v>
      </c>
      <c r="E6" s="1693" t="s">
        <v>4656</v>
      </c>
      <c r="F6" s="1693" t="s">
        <v>28</v>
      </c>
      <c r="G6" s="1693" t="s">
        <v>28</v>
      </c>
      <c r="H6" s="1693" t="s">
        <v>28</v>
      </c>
      <c r="I6" s="1693" t="s">
        <v>28</v>
      </c>
    </row>
    <row customHeight="1" ht="11.25">
      <c r="A7" s="1693" t="s">
        <v>96</v>
      </c>
      <c r="B7" s="1693" t="s">
        <v>4664</v>
      </c>
      <c r="C7" s="1693" t="s">
        <v>28</v>
      </c>
      <c r="D7" s="1693" t="s">
        <v>4658</v>
      </c>
      <c r="E7" s="1693" t="s">
        <v>4656</v>
      </c>
      <c r="F7" s="1693" t="s">
        <v>28</v>
      </c>
      <c r="G7" s="1693" t="s">
        <v>28</v>
      </c>
      <c r="H7" s="1693" t="s">
        <v>28</v>
      </c>
      <c r="I7" s="1693" t="s">
        <v>28</v>
      </c>
    </row>
    <row customHeight="1" ht="11.25">
      <c r="A8" s="1693" t="s">
        <v>97</v>
      </c>
      <c r="B8" s="1693" t="s">
        <v>4665</v>
      </c>
      <c r="C8" s="1693" t="s">
        <v>28</v>
      </c>
      <c r="D8" s="1693" t="s">
        <v>4658</v>
      </c>
      <c r="E8" s="1693" t="s">
        <v>4666</v>
      </c>
      <c r="F8" s="1693" t="s">
        <v>28</v>
      </c>
      <c r="G8" s="1693" t="s">
        <v>28</v>
      </c>
      <c r="H8" s="1693" t="s">
        <v>28</v>
      </c>
      <c r="I8" s="1693" t="s">
        <v>28</v>
      </c>
    </row>
    <row customHeight="1" ht="11.25">
      <c r="A9" s="1693" t="s">
        <v>133</v>
      </c>
      <c r="B9" s="1693" t="s">
        <v>4667</v>
      </c>
      <c r="C9" s="1693" t="s">
        <v>28</v>
      </c>
      <c r="D9" s="1693" t="s">
        <v>4658</v>
      </c>
      <c r="E9" s="1693" t="s">
        <v>4656</v>
      </c>
      <c r="F9" s="1693" t="s">
        <v>28</v>
      </c>
      <c r="G9" s="1693" t="s">
        <v>28</v>
      </c>
      <c r="H9" s="1693" t="s">
        <v>28</v>
      </c>
      <c r="I9" s="1693" t="s">
        <v>28</v>
      </c>
    </row>
    <row customHeight="1" ht="11.25">
      <c r="A10" s="1693" t="s">
        <v>138</v>
      </c>
      <c r="B10" s="1693" t="s">
        <v>4668</v>
      </c>
      <c r="C10" s="1693" t="s">
        <v>28</v>
      </c>
      <c r="D10" s="1693" t="s">
        <v>4658</v>
      </c>
      <c r="E10" s="1693" t="s">
        <v>4656</v>
      </c>
      <c r="F10" s="1693" t="s">
        <v>28</v>
      </c>
      <c r="G10" s="1693" t="s">
        <v>28</v>
      </c>
      <c r="H10" s="1693" t="s">
        <v>28</v>
      </c>
      <c r="I10" s="1693" t="s">
        <v>28</v>
      </c>
    </row>
    <row customHeight="1" ht="11.25">
      <c r="A11" s="1693" t="s">
        <v>143</v>
      </c>
      <c r="B11" s="1693" t="s">
        <v>4669</v>
      </c>
      <c r="C11" s="1693" t="s">
        <v>28</v>
      </c>
      <c r="D11" s="1693" t="s">
        <v>4670</v>
      </c>
      <c r="E11" s="1693" t="s">
        <v>4671</v>
      </c>
      <c r="F11" s="1693" t="s">
        <v>28</v>
      </c>
      <c r="G11" s="1693" t="s">
        <v>28</v>
      </c>
      <c r="H11" s="1693" t="s">
        <v>28</v>
      </c>
      <c r="I11" s="1693" t="s">
        <v>28</v>
      </c>
    </row>
    <row customHeight="1" ht="11.25">
      <c r="A12" s="1693" t="s">
        <v>148</v>
      </c>
      <c r="B12" s="1693" t="s">
        <v>4672</v>
      </c>
      <c r="C12" s="1693" t="s">
        <v>28</v>
      </c>
      <c r="D12" s="1693" t="s">
        <v>4658</v>
      </c>
      <c r="E12" s="1693" t="s">
        <v>4656</v>
      </c>
      <c r="F12" s="1693" t="s">
        <v>28</v>
      </c>
      <c r="G12" s="1693" t="s">
        <v>28</v>
      </c>
      <c r="H12" s="1693" t="s">
        <v>28</v>
      </c>
      <c r="I12" s="1693" t="s">
        <v>28</v>
      </c>
    </row>
    <row customHeight="1" ht="11.25">
      <c r="A13" s="1693" t="s">
        <v>153</v>
      </c>
      <c r="B13" s="1693" t="s">
        <v>4673</v>
      </c>
      <c r="C13" s="1693" t="s">
        <v>28</v>
      </c>
      <c r="D13" s="1693" t="s">
        <v>4674</v>
      </c>
      <c r="E13" s="1693" t="s">
        <v>4675</v>
      </c>
      <c r="F13" s="1693" t="s">
        <v>28</v>
      </c>
      <c r="G13" s="1693" t="s">
        <v>28</v>
      </c>
      <c r="H13" s="1693" t="s">
        <v>28</v>
      </c>
      <c r="I13" s="1693" t="s">
        <v>28</v>
      </c>
    </row>
    <row customHeight="1" ht="11.25">
      <c r="A14" s="1693" t="s">
        <v>158</v>
      </c>
      <c r="B14" s="1693" t="s">
        <v>4676</v>
      </c>
      <c r="C14" s="1693" t="s">
        <v>28</v>
      </c>
      <c r="D14" s="1693" t="s">
        <v>4677</v>
      </c>
      <c r="E14" s="1693" t="s">
        <v>4678</v>
      </c>
      <c r="F14" s="1693" t="s">
        <v>28</v>
      </c>
      <c r="G14" s="1693" t="s">
        <v>28</v>
      </c>
      <c r="H14" s="1693" t="s">
        <v>28</v>
      </c>
      <c r="I14" s="1693" t="s">
        <v>28</v>
      </c>
    </row>
    <row customHeight="1" ht="11.25">
      <c r="A15" s="1693" t="s">
        <v>163</v>
      </c>
      <c r="B15" s="1693" t="s">
        <v>4679</v>
      </c>
      <c r="C15" s="1693" t="s">
        <v>28</v>
      </c>
      <c r="D15" s="1693" t="s">
        <v>4658</v>
      </c>
      <c r="E15" s="1693" t="s">
        <v>4680</v>
      </c>
      <c r="F15" s="1693" t="s">
        <v>28</v>
      </c>
      <c r="G15" s="1693" t="s">
        <v>28</v>
      </c>
      <c r="H15" s="1693" t="s">
        <v>28</v>
      </c>
      <c r="I15" s="1693" t="s">
        <v>28</v>
      </c>
    </row>
    <row customHeight="1" ht="11.25">
      <c r="A16" s="1693" t="s">
        <v>168</v>
      </c>
      <c r="B16" s="1693" t="s">
        <v>4681</v>
      </c>
      <c r="C16" s="1693" t="s">
        <v>28</v>
      </c>
      <c r="D16" s="1693" t="s">
        <v>4655</v>
      </c>
      <c r="E16" s="1693" t="s">
        <v>4675</v>
      </c>
      <c r="F16" s="1693" t="s">
        <v>28</v>
      </c>
      <c r="G16" s="1693" t="s">
        <v>28</v>
      </c>
      <c r="H16" s="1693" t="s">
        <v>28</v>
      </c>
      <c r="I16" s="1693" t="s">
        <v>28</v>
      </c>
    </row>
    <row customHeight="1" ht="11.25">
      <c r="A17" s="1693" t="s">
        <v>173</v>
      </c>
      <c r="B17" s="1693" t="s">
        <v>4682</v>
      </c>
      <c r="C17" s="1693" t="s">
        <v>28</v>
      </c>
      <c r="D17" s="1693" t="s">
        <v>4683</v>
      </c>
      <c r="E17" s="1693" t="s">
        <v>4684</v>
      </c>
      <c r="F17" s="1693" t="s">
        <v>28</v>
      </c>
      <c r="G17" s="1693" t="s">
        <v>28</v>
      </c>
      <c r="H17" s="1693" t="s">
        <v>28</v>
      </c>
      <c r="I17" s="1693" t="s">
        <v>28</v>
      </c>
    </row>
    <row customHeight="1" ht="11.25">
      <c r="A18" s="1693" t="s">
        <v>178</v>
      </c>
      <c r="B18" s="1693" t="s">
        <v>4685</v>
      </c>
      <c r="C18" s="1693" t="s">
        <v>28</v>
      </c>
      <c r="D18" s="1693" t="s">
        <v>4677</v>
      </c>
      <c r="E18" s="1693" t="s">
        <v>4656</v>
      </c>
      <c r="F18" s="1693" t="s">
        <v>28</v>
      </c>
      <c r="G18" s="1693" t="s">
        <v>28</v>
      </c>
      <c r="H18" s="1693" t="s">
        <v>28</v>
      </c>
      <c r="I18" s="1693" t="s">
        <v>28</v>
      </c>
    </row>
    <row customHeight="1" ht="11.25">
      <c r="A19" s="1693" t="s">
        <v>183</v>
      </c>
      <c r="B19" s="1693" t="s">
        <v>4686</v>
      </c>
      <c r="C19" s="1693" t="s">
        <v>28</v>
      </c>
      <c r="D19" s="1693" t="s">
        <v>4677</v>
      </c>
      <c r="E19" s="1693" t="s">
        <v>4656</v>
      </c>
      <c r="F19" s="1693" t="s">
        <v>28</v>
      </c>
      <c r="G19" s="1693" t="s">
        <v>28</v>
      </c>
      <c r="H19" s="1693" t="s">
        <v>28</v>
      </c>
      <c r="I19" s="1693" t="s">
        <v>28</v>
      </c>
    </row>
    <row customHeight="1" ht="11.25">
      <c r="A20" s="1693" t="s">
        <v>1664</v>
      </c>
      <c r="B20" s="1693" t="s">
        <v>4687</v>
      </c>
      <c r="C20" s="1693" t="s">
        <v>28</v>
      </c>
      <c r="D20" s="1693" t="s">
        <v>4683</v>
      </c>
      <c r="E20" s="1693" t="s">
        <v>4688</v>
      </c>
      <c r="F20" s="1693" t="s">
        <v>28</v>
      </c>
      <c r="G20" s="1693" t="s">
        <v>28</v>
      </c>
      <c r="H20" s="1693" t="s">
        <v>28</v>
      </c>
      <c r="I20" s="1693" t="s">
        <v>28</v>
      </c>
    </row>
    <row customHeight="1" ht="11.25">
      <c r="A21" s="1693" t="s">
        <v>1673</v>
      </c>
      <c r="B21" s="1693" t="s">
        <v>4689</v>
      </c>
      <c r="C21" s="1693" t="s">
        <v>28</v>
      </c>
      <c r="D21" s="1693" t="s">
        <v>4683</v>
      </c>
      <c r="E21" s="1693" t="s">
        <v>4684</v>
      </c>
      <c r="F21" s="1693" t="s">
        <v>28</v>
      </c>
      <c r="G21" s="1693" t="s">
        <v>28</v>
      </c>
      <c r="H21" s="1693" t="s">
        <v>28</v>
      </c>
      <c r="I21" s="1693" t="s">
        <v>28</v>
      </c>
    </row>
    <row customHeight="1" ht="11.25">
      <c r="A22" s="1693" t="s">
        <v>1689</v>
      </c>
      <c r="B22" s="1693" t="s">
        <v>4690</v>
      </c>
      <c r="C22" s="1693" t="s">
        <v>28</v>
      </c>
      <c r="D22" s="1693" t="s">
        <v>4677</v>
      </c>
      <c r="E22" s="1693" t="s">
        <v>4656</v>
      </c>
      <c r="F22" s="1693" t="s">
        <v>28</v>
      </c>
      <c r="G22" s="1693" t="s">
        <v>28</v>
      </c>
      <c r="H22" s="1693" t="s">
        <v>28</v>
      </c>
      <c r="I22" s="1693" t="s">
        <v>28</v>
      </c>
    </row>
    <row customHeight="1" ht="11.25">
      <c r="A23" s="1693" t="s">
        <v>1696</v>
      </c>
      <c r="B23" s="1693" t="s">
        <v>4691</v>
      </c>
      <c r="C23" s="1693" t="s">
        <v>28</v>
      </c>
      <c r="D23" s="1693" t="s">
        <v>4692</v>
      </c>
      <c r="E23" s="1693" t="s">
        <v>4684</v>
      </c>
      <c r="F23" s="1693" t="s">
        <v>28</v>
      </c>
      <c r="G23" s="1693" t="s">
        <v>28</v>
      </c>
      <c r="H23" s="1693" t="s">
        <v>28</v>
      </c>
      <c r="I23" s="1693" t="s">
        <v>28</v>
      </c>
    </row>
    <row customHeight="1" ht="11.25">
      <c r="A24" s="1693" t="s">
        <v>1704</v>
      </c>
      <c r="B24" s="1693" t="s">
        <v>4693</v>
      </c>
      <c r="C24" s="1693" t="s">
        <v>28</v>
      </c>
      <c r="D24" s="1693" t="s">
        <v>4683</v>
      </c>
      <c r="E24" s="1693" t="s">
        <v>4684</v>
      </c>
      <c r="F24" s="1693" t="s">
        <v>28</v>
      </c>
      <c r="G24" s="1693" t="s">
        <v>28</v>
      </c>
      <c r="H24" s="1693" t="s">
        <v>28</v>
      </c>
      <c r="I24" s="1693" t="s">
        <v>28</v>
      </c>
    </row>
    <row customHeight="1" ht="11.25">
      <c r="A25" s="1693" t="s">
        <v>1711</v>
      </c>
      <c r="B25" s="1693" t="s">
        <v>4694</v>
      </c>
      <c r="C25" s="1693" t="s">
        <v>28</v>
      </c>
      <c r="D25" s="1693" t="s">
        <v>4683</v>
      </c>
      <c r="E25" s="1693" t="s">
        <v>4684</v>
      </c>
      <c r="F25" s="1693" t="s">
        <v>28</v>
      </c>
      <c r="G25" s="1693" t="s">
        <v>28</v>
      </c>
      <c r="H25" s="1693" t="s">
        <v>28</v>
      </c>
      <c r="I25" s="1693" t="s">
        <v>28</v>
      </c>
    </row>
    <row customHeight="1" ht="11.25">
      <c r="A26" s="1693" t="s">
        <v>1715</v>
      </c>
      <c r="B26" s="1693" t="s">
        <v>4695</v>
      </c>
      <c r="C26" s="1693" t="s">
        <v>28</v>
      </c>
      <c r="D26" s="1693" t="s">
        <v>4677</v>
      </c>
      <c r="E26" s="1693" t="s">
        <v>4656</v>
      </c>
      <c r="F26" s="1693" t="s">
        <v>28</v>
      </c>
      <c r="G26" s="1693" t="s">
        <v>28</v>
      </c>
      <c r="H26" s="1693" t="s">
        <v>28</v>
      </c>
      <c r="I26" s="1693" t="s">
        <v>28</v>
      </c>
    </row>
    <row customHeight="1" ht="11.25">
      <c r="A27" s="1693" t="s">
        <v>1720</v>
      </c>
      <c r="B27" s="1693" t="s">
        <v>4696</v>
      </c>
      <c r="C27" s="1693" t="s">
        <v>28</v>
      </c>
      <c r="D27" s="1693" t="s">
        <v>4692</v>
      </c>
      <c r="E27" s="1693" t="s">
        <v>4697</v>
      </c>
      <c r="F27" s="1693" t="s">
        <v>28</v>
      </c>
      <c r="G27" s="1693" t="s">
        <v>28</v>
      </c>
      <c r="H27" s="1693" t="s">
        <v>28</v>
      </c>
      <c r="I27" s="1693" t="s">
        <v>28</v>
      </c>
    </row>
    <row customHeight="1" ht="11.25">
      <c r="A28" s="1693" t="s">
        <v>1728</v>
      </c>
      <c r="B28" s="1693" t="s">
        <v>4698</v>
      </c>
      <c r="C28" s="1693" t="s">
        <v>28</v>
      </c>
      <c r="D28" s="1693" t="s">
        <v>4683</v>
      </c>
      <c r="E28" s="1693" t="s">
        <v>4684</v>
      </c>
      <c r="F28" s="1693" t="s">
        <v>28</v>
      </c>
      <c r="G28" s="1693" t="s">
        <v>28</v>
      </c>
      <c r="H28" s="1693" t="s">
        <v>28</v>
      </c>
      <c r="I28" s="1693" t="s">
        <v>28</v>
      </c>
    </row>
    <row customHeight="1" ht="11.25">
      <c r="A29" s="1693" t="s">
        <v>1730</v>
      </c>
      <c r="B29" s="1693" t="s">
        <v>4699</v>
      </c>
      <c r="C29" s="1693" t="s">
        <v>28</v>
      </c>
      <c r="D29" s="1693" t="s">
        <v>4677</v>
      </c>
      <c r="E29" s="1693" t="s">
        <v>4656</v>
      </c>
      <c r="F29" s="1693" t="s">
        <v>28</v>
      </c>
      <c r="G29" s="1693" t="s">
        <v>28</v>
      </c>
      <c r="H29" s="1693" t="s">
        <v>28</v>
      </c>
      <c r="I29" s="1693" t="s">
        <v>28</v>
      </c>
    </row>
    <row customHeight="1" ht="11.25">
      <c r="A30" s="1693" t="s">
        <v>1733</v>
      </c>
      <c r="B30" s="1693" t="s">
        <v>4700</v>
      </c>
      <c r="C30" s="1693" t="s">
        <v>28</v>
      </c>
      <c r="D30" s="1693" t="s">
        <v>4683</v>
      </c>
      <c r="E30" s="1693" t="s">
        <v>4684</v>
      </c>
      <c r="F30" s="1693" t="s">
        <v>28</v>
      </c>
      <c r="G30" s="1693" t="s">
        <v>28</v>
      </c>
      <c r="H30" s="1693" t="s">
        <v>28</v>
      </c>
      <c r="I30" s="1693" t="s">
        <v>28</v>
      </c>
    </row>
    <row customHeight="1" ht="11.25">
      <c r="A31" s="1693" t="s">
        <v>1739</v>
      </c>
      <c r="B31" s="1693" t="s">
        <v>4701</v>
      </c>
      <c r="C31" s="1693" t="s">
        <v>28</v>
      </c>
      <c r="D31" s="1693" t="s">
        <v>4683</v>
      </c>
      <c r="E31" s="1693" t="s">
        <v>4684</v>
      </c>
      <c r="F31" s="1693" t="s">
        <v>28</v>
      </c>
      <c r="G31" s="1693" t="s">
        <v>28</v>
      </c>
      <c r="H31" s="1693" t="s">
        <v>28</v>
      </c>
      <c r="I31" s="1693" t="s">
        <v>28</v>
      </c>
    </row>
    <row customHeight="1" ht="11.25">
      <c r="A32" s="1693" t="s">
        <v>1741</v>
      </c>
      <c r="B32" s="1693" t="s">
        <v>4702</v>
      </c>
      <c r="C32" s="1693" t="s">
        <v>28</v>
      </c>
      <c r="D32" s="1693" t="s">
        <v>4683</v>
      </c>
      <c r="E32" s="1693" t="s">
        <v>4684</v>
      </c>
      <c r="F32" s="1693" t="s">
        <v>28</v>
      </c>
      <c r="G32" s="1693" t="s">
        <v>28</v>
      </c>
      <c r="H32" s="1693" t="s">
        <v>28</v>
      </c>
      <c r="I32" s="1693" t="s">
        <v>28</v>
      </c>
    </row>
    <row customHeight="1" ht="11.25">
      <c r="A33" s="1693" t="s">
        <v>1743</v>
      </c>
      <c r="B33" s="1693" t="s">
        <v>4703</v>
      </c>
      <c r="C33" s="1693" t="s">
        <v>28</v>
      </c>
      <c r="D33" s="1693" t="s">
        <v>4683</v>
      </c>
      <c r="E33" s="1693" t="s">
        <v>4684</v>
      </c>
      <c r="F33" s="1693" t="s">
        <v>28</v>
      </c>
      <c r="G33" s="1693" t="s">
        <v>28</v>
      </c>
      <c r="H33" s="1693" t="s">
        <v>28</v>
      </c>
      <c r="I33" s="1693" t="s">
        <v>28</v>
      </c>
    </row>
    <row customHeight="1" ht="11.25">
      <c r="A34" s="1693" t="s">
        <v>1745</v>
      </c>
      <c r="B34" s="1693" t="s">
        <v>4704</v>
      </c>
      <c r="C34" s="1693" t="s">
        <v>28</v>
      </c>
      <c r="D34" s="1693" t="s">
        <v>4683</v>
      </c>
      <c r="E34" s="1693" t="s">
        <v>4684</v>
      </c>
      <c r="F34" s="1693" t="s">
        <v>28</v>
      </c>
      <c r="G34" s="1693" t="s">
        <v>28</v>
      </c>
      <c r="H34" s="1693" t="s">
        <v>28</v>
      </c>
      <c r="I34" s="1693" t="s">
        <v>28</v>
      </c>
    </row>
    <row customHeight="1" ht="11.25">
      <c r="A35" s="1693" t="s">
        <v>1750</v>
      </c>
      <c r="B35" s="1693" t="s">
        <v>4705</v>
      </c>
      <c r="C35" s="1693" t="s">
        <v>28</v>
      </c>
      <c r="D35" s="1693" t="s">
        <v>4683</v>
      </c>
      <c r="E35" s="1693" t="s">
        <v>4688</v>
      </c>
      <c r="F35" s="1693" t="s">
        <v>28</v>
      </c>
      <c r="G35" s="1693" t="s">
        <v>28</v>
      </c>
      <c r="H35" s="1693" t="s">
        <v>28</v>
      </c>
      <c r="I35" s="1693" t="s">
        <v>28</v>
      </c>
    </row>
    <row customHeight="1" ht="11.25">
      <c r="A36" s="1693" t="s">
        <v>109</v>
      </c>
      <c r="B36" s="1693" t="s">
        <v>4706</v>
      </c>
      <c r="C36" s="1693" t="s">
        <v>28</v>
      </c>
      <c r="D36" s="1693" t="s">
        <v>4683</v>
      </c>
      <c r="E36" s="1693" t="s">
        <v>4684</v>
      </c>
      <c r="F36" s="1693" t="s">
        <v>28</v>
      </c>
      <c r="G36" s="1693" t="s">
        <v>28</v>
      </c>
      <c r="H36" s="1693" t="s">
        <v>28</v>
      </c>
      <c r="I36" s="1693" t="s">
        <v>28</v>
      </c>
    </row>
    <row customHeight="1" ht="11.25">
      <c r="A37" s="1693" t="s">
        <v>1758</v>
      </c>
      <c r="B37" s="1693" t="s">
        <v>4707</v>
      </c>
      <c r="C37" s="1693" t="s">
        <v>28</v>
      </c>
      <c r="D37" s="1693" t="s">
        <v>4683</v>
      </c>
      <c r="E37" s="1693" t="s">
        <v>4684</v>
      </c>
      <c r="F37" s="1693" t="s">
        <v>28</v>
      </c>
      <c r="G37" s="1693" t="s">
        <v>28</v>
      </c>
      <c r="H37" s="1693" t="s">
        <v>28</v>
      </c>
      <c r="I37" s="1693" t="s">
        <v>28</v>
      </c>
    </row>
    <row customHeight="1" ht="11.25">
      <c r="A38" s="1693" t="s">
        <v>1766</v>
      </c>
      <c r="B38" s="1693" t="s">
        <v>4708</v>
      </c>
      <c r="C38" s="1693" t="s">
        <v>28</v>
      </c>
      <c r="D38" s="1693" t="s">
        <v>4683</v>
      </c>
      <c r="E38" s="1693" t="s">
        <v>4684</v>
      </c>
      <c r="F38" s="1693" t="s">
        <v>28</v>
      </c>
      <c r="G38" s="1693" t="s">
        <v>28</v>
      </c>
      <c r="H38" s="1693" t="s">
        <v>28</v>
      </c>
      <c r="I38" s="1693" t="s">
        <v>28</v>
      </c>
    </row>
    <row customHeight="1" ht="11.25">
      <c r="A39" s="1693" t="s">
        <v>1772</v>
      </c>
      <c r="B39" s="1693" t="s">
        <v>4709</v>
      </c>
      <c r="C39" s="1693" t="s">
        <v>28</v>
      </c>
      <c r="D39" s="1693" t="s">
        <v>4683</v>
      </c>
      <c r="E39" s="1693" t="s">
        <v>4684</v>
      </c>
      <c r="F39" s="1693" t="s">
        <v>28</v>
      </c>
      <c r="G39" s="1693" t="s">
        <v>28</v>
      </c>
      <c r="H39" s="1693" t="s">
        <v>28</v>
      </c>
      <c r="I39" s="1693" t="s">
        <v>28</v>
      </c>
    </row>
    <row customHeight="1" ht="11.25">
      <c r="A40" s="1693" t="s">
        <v>1777</v>
      </c>
      <c r="B40" s="1693" t="s">
        <v>4710</v>
      </c>
      <c r="C40" s="1693" t="s">
        <v>28</v>
      </c>
      <c r="D40" s="1693" t="s">
        <v>4711</v>
      </c>
      <c r="E40" s="1693" t="s">
        <v>4712</v>
      </c>
      <c r="F40" s="1693" t="s">
        <v>28</v>
      </c>
      <c r="G40" s="1693" t="s">
        <v>28</v>
      </c>
      <c r="H40" s="1693" t="s">
        <v>28</v>
      </c>
      <c r="I40" s="1693" t="s">
        <v>28</v>
      </c>
    </row>
    <row customHeight="1" ht="11.25">
      <c r="A41" s="1693" t="s">
        <v>1781</v>
      </c>
      <c r="B41" s="1693" t="s">
        <v>4713</v>
      </c>
      <c r="C41" s="1693" t="s">
        <v>28</v>
      </c>
      <c r="D41" s="1693" t="s">
        <v>4714</v>
      </c>
      <c r="E41" s="1693" t="s">
        <v>4675</v>
      </c>
      <c r="F41" s="1693" t="s">
        <v>28</v>
      </c>
      <c r="G41" s="1693" t="s">
        <v>28</v>
      </c>
      <c r="H41" s="1693" t="s">
        <v>28</v>
      </c>
      <c r="I41" s="1693" t="s">
        <v>28</v>
      </c>
    </row>
    <row customHeight="1" ht="11.25">
      <c r="A42" s="1693" t="s">
        <v>1784</v>
      </c>
      <c r="B42" s="1693" t="s">
        <v>4715</v>
      </c>
      <c r="C42" s="1693" t="s">
        <v>28</v>
      </c>
      <c r="D42" s="1693" t="s">
        <v>4658</v>
      </c>
      <c r="E42" s="1693" t="s">
        <v>4662</v>
      </c>
      <c r="F42" s="1693" t="s">
        <v>28</v>
      </c>
      <c r="G42" s="1693" t="s">
        <v>28</v>
      </c>
      <c r="H42" s="1693" t="s">
        <v>28</v>
      </c>
      <c r="I42" s="1693" t="s">
        <v>28</v>
      </c>
    </row>
    <row customHeight="1" ht="11.25">
      <c r="A43" s="1693" t="s">
        <v>1791</v>
      </c>
      <c r="B43" s="1693" t="s">
        <v>4716</v>
      </c>
      <c r="C43" s="1693" t="s">
        <v>28</v>
      </c>
      <c r="D43" s="1693" t="s">
        <v>4717</v>
      </c>
      <c r="E43" s="1693" t="s">
        <v>4718</v>
      </c>
      <c r="F43" s="1693" t="s">
        <v>28</v>
      </c>
      <c r="G43" s="1693" t="s">
        <v>28</v>
      </c>
      <c r="H43" s="1693" t="s">
        <v>28</v>
      </c>
      <c r="I43" s="1693" t="s">
        <v>28</v>
      </c>
    </row>
    <row customHeight="1" ht="11.25">
      <c r="A44" s="1693" t="s">
        <v>1800</v>
      </c>
      <c r="B44" s="1693" t="s">
        <v>4719</v>
      </c>
      <c r="C44" s="1693" t="s">
        <v>28</v>
      </c>
      <c r="D44" s="1693" t="s">
        <v>4658</v>
      </c>
      <c r="E44" s="1693" t="s">
        <v>4720</v>
      </c>
      <c r="F44" s="1693" t="s">
        <v>28</v>
      </c>
      <c r="G44" s="1693" t="s">
        <v>28</v>
      </c>
      <c r="H44" s="1693" t="s">
        <v>28</v>
      </c>
      <c r="I44" s="1693" t="s">
        <v>28</v>
      </c>
    </row>
    <row customHeight="1" ht="11.25">
      <c r="A45" s="1693" t="s">
        <v>1805</v>
      </c>
      <c r="B45" s="1693" t="s">
        <v>4721</v>
      </c>
      <c r="C45" s="1693" t="s">
        <v>28</v>
      </c>
      <c r="D45" s="1693" t="s">
        <v>4658</v>
      </c>
      <c r="E45" s="1693" t="s">
        <v>4720</v>
      </c>
      <c r="F45" s="1693" t="s">
        <v>28</v>
      </c>
      <c r="G45" s="1693" t="s">
        <v>28</v>
      </c>
      <c r="H45" s="1693" t="s">
        <v>28</v>
      </c>
      <c r="I45" s="1693" t="s">
        <v>28</v>
      </c>
    </row>
    <row customHeight="1" ht="11.25">
      <c r="A46" s="1693" t="s">
        <v>1809</v>
      </c>
      <c r="B46" s="1693" t="s">
        <v>4722</v>
      </c>
      <c r="C46" s="1693" t="s">
        <v>28</v>
      </c>
      <c r="D46" s="1693" t="s">
        <v>4658</v>
      </c>
      <c r="E46" s="1693" t="s">
        <v>4720</v>
      </c>
      <c r="F46" s="1693" t="s">
        <v>28</v>
      </c>
      <c r="G46" s="1693" t="s">
        <v>28</v>
      </c>
      <c r="H46" s="1693" t="s">
        <v>28</v>
      </c>
      <c r="I46" s="1693" t="s">
        <v>28</v>
      </c>
    </row>
    <row customHeight="1" ht="11.25">
      <c r="A47" s="1693" t="s">
        <v>1815</v>
      </c>
      <c r="B47" s="1693" t="s">
        <v>4723</v>
      </c>
      <c r="C47" s="1693" t="s">
        <v>28</v>
      </c>
      <c r="D47" s="1693" t="s">
        <v>4658</v>
      </c>
      <c r="E47" s="1693" t="s">
        <v>4662</v>
      </c>
      <c r="F47" s="1693" t="s">
        <v>28</v>
      </c>
      <c r="G47" s="1693" t="s">
        <v>28</v>
      </c>
      <c r="H47" s="1693" t="s">
        <v>28</v>
      </c>
      <c r="I47" s="1693" t="s">
        <v>28</v>
      </c>
    </row>
    <row customHeight="1" ht="11.25">
      <c r="A48" s="1693" t="s">
        <v>1820</v>
      </c>
      <c r="B48" s="1693" t="s">
        <v>4724</v>
      </c>
      <c r="C48" s="1693" t="s">
        <v>28</v>
      </c>
      <c r="D48" s="1693" t="s">
        <v>4658</v>
      </c>
      <c r="E48" s="1693" t="s">
        <v>4666</v>
      </c>
      <c r="F48" s="1693" t="s">
        <v>28</v>
      </c>
      <c r="G48" s="1693" t="s">
        <v>28</v>
      </c>
      <c r="H48" s="1693" t="s">
        <v>28</v>
      </c>
      <c r="I48" s="1693" t="s">
        <v>28</v>
      </c>
    </row>
    <row customHeight="1" ht="11.25">
      <c r="A49" s="1693" t="s">
        <v>1823</v>
      </c>
      <c r="B49" s="1693" t="s">
        <v>4725</v>
      </c>
      <c r="C49" s="1693" t="s">
        <v>28</v>
      </c>
      <c r="D49" s="1693" t="s">
        <v>4726</v>
      </c>
      <c r="E49" s="1693" t="s">
        <v>4727</v>
      </c>
      <c r="F49" s="1693" t="s">
        <v>28</v>
      </c>
      <c r="G49" s="1693" t="s">
        <v>28</v>
      </c>
      <c r="H49" s="1693" t="s">
        <v>28</v>
      </c>
      <c r="I4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D3ABE-6F16-073D-75F3-0.6CCF438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54C9D-F9B1-4506-1D16-0.6454BDE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505</v>
      </c>
      <c r="I1" s="2219"/>
      <c r="J1" s="2219"/>
      <c r="K1" s="2219"/>
      <c r="L1" s="2219"/>
      <c r="M1" s="2219"/>
      <c r="N1" s="2219"/>
      <c r="O1" s="2219"/>
      <c r="P1" s="2219"/>
      <c r="Q1" s="2219"/>
      <c r="R1" s="2219"/>
      <c r="T1" s="2219" t="s">
        <v>506</v>
      </c>
      <c r="U1" s="2219"/>
      <c r="V1" s="2219"/>
      <c r="X1" s="2219" t="s">
        <v>507</v>
      </c>
      <c r="Y1" s="2219"/>
      <c r="Z1" s="2219"/>
      <c r="AB1" s="2219" t="s">
        <v>508</v>
      </c>
      <c r="AC1" s="2219"/>
      <c r="AT1" s="449" t="s">
        <v>14</v>
      </c>
    </row>
    <row customHeight="1" ht="14.25" hidden="1">
      <c r="AT2" s="449">
        <v>0</v>
      </c>
    </row>
    <row s="1615" customFormat="1" customHeight="1" ht="5.25">
      <c r="C3" s="703"/>
      <c r="D3" s="704"/>
      <c r="E3" s="704"/>
      <c r="F3" s="704"/>
      <c r="G3" s="704"/>
      <c r="H3" s="704" t="s">
        <v>509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"СамРЭК-Эксплуатация"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453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454</v>
      </c>
      <c r="AF7" s="2225" t="s">
        <v>454</v>
      </c>
      <c r="AG7" s="2225" t="s">
        <v>454</v>
      </c>
      <c r="AH7" s="2225" t="s">
        <v>454</v>
      </c>
      <c r="AT7" s="449">
        <v>14</v>
      </c>
    </row>
    <row customHeight="1" ht="27">
      <c r="C8" s="452"/>
      <c r="D8" s="2129" t="s">
        <v>92</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510</v>
      </c>
      <c r="I8" s="2228" t="s">
        <v>511</v>
      </c>
      <c r="J8" s="2225" t="s">
        <v>512</v>
      </c>
      <c r="K8" s="2225"/>
      <c r="L8" s="2225"/>
      <c r="M8" s="2220"/>
      <c r="N8" s="2225" t="s">
        <v>513</v>
      </c>
      <c r="O8" s="2225"/>
      <c r="P8" s="2225" t="s">
        <v>514</v>
      </c>
      <c r="Q8" s="2225"/>
      <c r="R8" s="2232" t="s">
        <v>515</v>
      </c>
      <c r="S8" s="826"/>
      <c r="T8" s="2230" t="s">
        <v>516</v>
      </c>
      <c r="U8" s="2230" t="s">
        <v>517</v>
      </c>
      <c r="V8" s="2230" t="s">
        <v>518</v>
      </c>
      <c r="W8" s="828"/>
      <c r="X8" s="2230" t="s">
        <v>519</v>
      </c>
      <c r="Y8" s="2230" t="s">
        <v>520</v>
      </c>
      <c r="Z8" s="2230" t="s">
        <v>521</v>
      </c>
      <c r="AA8" s="828"/>
      <c r="AB8" s="2230" t="s">
        <v>522</v>
      </c>
      <c r="AC8" s="2230" t="s">
        <v>515</v>
      </c>
      <c r="AD8" s="828"/>
      <c r="AE8" s="2225"/>
      <c r="AF8" s="2225"/>
      <c r="AG8" s="2225"/>
      <c r="AH8" s="2225"/>
      <c r="AT8" s="449">
        <v>26</v>
      </c>
    </row>
    <row customHeight="1" ht="46.5">
      <c r="C9" s="452"/>
      <c r="D9" s="2129"/>
      <c r="E9" s="2225"/>
      <c r="F9" s="2225"/>
      <c r="G9" s="831"/>
      <c r="H9" s="2227"/>
      <c r="I9" s="2229"/>
      <c r="J9" s="427" t="s">
        <v>523</v>
      </c>
      <c r="K9" s="427" t="s">
        <v>524</v>
      </c>
      <c r="L9" s="427" t="s">
        <v>525</v>
      </c>
      <c r="M9" s="433" t="s">
        <v>526</v>
      </c>
      <c r="N9" s="427" t="s">
        <v>527</v>
      </c>
      <c r="O9" s="427" t="s">
        <v>526</v>
      </c>
      <c r="P9" s="427" t="s">
        <v>528</v>
      </c>
      <c r="Q9" s="427" t="s">
        <v>526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529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194</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530</v>
      </c>
      <c r="AF12" s="2223" t="s">
        <v>531</v>
      </c>
      <c r="AG12" s="2223" t="s">
        <v>532</v>
      </c>
      <c r="AH12" s="2223" t="s">
        <v>533</v>
      </c>
      <c r="AI12" s="449"/>
      <c r="AM12" s="513"/>
      <c r="AP12" s="502" t="s">
        <v>534</v>
      </c>
      <c r="AQ12" s="502" t="s">
        <v>534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86</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EC6FE-4AD7-5FE5-1F9A-0.C2C6F574}" mc:Ignorable="x14ac xr xr2 xr3">
  <sheetPr>
    <tabColor rgb="FFFFCC99"/>
  </sheetPr>
  <dimension ref="A1:B19"/>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212</v>
      </c>
      <c r="B1" s="185" t="s">
        <v>4728</v>
      </c>
    </row>
    <row customHeight="1" ht="11.25">
      <c r="A2" s="185" t="s">
        <v>102</v>
      </c>
      <c r="B2" s="185" t="s">
        <v>4729</v>
      </c>
    </row>
    <row customHeight="1" ht="11.25">
      <c r="A3" s="185" t="s">
        <v>108</v>
      </c>
      <c r="B3" s="185" t="s">
        <v>4730</v>
      </c>
    </row>
    <row customHeight="1" ht="11.25">
      <c r="A4" s="185" t="s">
        <v>112</v>
      </c>
      <c r="B4" s="185" t="s">
        <v>4731</v>
      </c>
    </row>
    <row customHeight="1" ht="11.25">
      <c r="A5" s="185" t="s">
        <v>116</v>
      </c>
      <c r="B5" s="185" t="s">
        <v>4732</v>
      </c>
    </row>
    <row customHeight="1" ht="11.25">
      <c r="A6" s="185" t="s">
        <v>121</v>
      </c>
      <c r="B6" s="185" t="s">
        <v>4733</v>
      </c>
    </row>
    <row customHeight="1" ht="11.25">
      <c r="A7" s="185" t="s">
        <v>125</v>
      </c>
      <c r="B7" s="185" t="s">
        <v>4734</v>
      </c>
    </row>
    <row customHeight="1" ht="11.25">
      <c r="A8" s="185" t="s">
        <v>129</v>
      </c>
      <c r="B8" s="185" t="s">
        <v>4735</v>
      </c>
    </row>
    <row customHeight="1" ht="11.25">
      <c r="A9" s="185" t="s">
        <v>134</v>
      </c>
      <c r="B9" s="185" t="s">
        <v>4736</v>
      </c>
    </row>
    <row customHeight="1" ht="11.25">
      <c r="A10" s="185" t="s">
        <v>139</v>
      </c>
      <c r="B10" s="185" t="s">
        <v>4737</v>
      </c>
    </row>
    <row customHeight="1" ht="11.25">
      <c r="A11" s="185" t="s">
        <v>144</v>
      </c>
      <c r="B11" s="185" t="s">
        <v>4738</v>
      </c>
    </row>
    <row customHeight="1" ht="11.25">
      <c r="A12" s="185" t="s">
        <v>149</v>
      </c>
      <c r="B12" s="185" t="s">
        <v>4739</v>
      </c>
    </row>
    <row customHeight="1" ht="11.25">
      <c r="A13" s="185" t="s">
        <v>154</v>
      </c>
      <c r="B13" s="185" t="s">
        <v>4740</v>
      </c>
    </row>
    <row customHeight="1" ht="11.25">
      <c r="A14" s="185" t="s">
        <v>159</v>
      </c>
      <c r="B14" s="185" t="s">
        <v>4741</v>
      </c>
    </row>
    <row customHeight="1" ht="11.25">
      <c r="A15" s="185" t="s">
        <v>164</v>
      </c>
      <c r="B15" s="185" t="s">
        <v>4742</v>
      </c>
    </row>
    <row customHeight="1" ht="11.25">
      <c r="A16" s="185" t="s">
        <v>169</v>
      </c>
      <c r="B16" s="185" t="s">
        <v>4743</v>
      </c>
    </row>
    <row customHeight="1" ht="11.25">
      <c r="A17" s="185" t="s">
        <v>174</v>
      </c>
      <c r="B17" s="185" t="s">
        <v>4744</v>
      </c>
    </row>
    <row customHeight="1" ht="11.25">
      <c r="A18" s="185" t="s">
        <v>179</v>
      </c>
      <c r="B18" s="185" t="s">
        <v>4745</v>
      </c>
    </row>
    <row customHeight="1" ht="11.25">
      <c r="A19" s="185" t="s">
        <v>184</v>
      </c>
      <c r="B19" s="185" t="s">
        <v>4746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EA4DE-C60F-1218-284C-0.F3731F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4747</v>
      </c>
      <c r="B1" s="837" t="s">
        <v>4748</v>
      </c>
    </row>
    <row customHeight="1" ht="11.25">
      <c r="A2" s="837">
        <v>4213775</v>
      </c>
      <c r="B2" s="837" t="s">
        <v>1382</v>
      </c>
    </row>
    <row customHeight="1" ht="11.25">
      <c r="A3" s="837">
        <v>4213784</v>
      </c>
      <c r="B3" s="837" t="s">
        <v>1415</v>
      </c>
    </row>
    <row customHeight="1" ht="11.25">
      <c r="A4" s="837">
        <v>4213781</v>
      </c>
      <c r="B4" s="837" t="s">
        <v>1408</v>
      </c>
    </row>
    <row customHeight="1" ht="11.25">
      <c r="A5" s="837">
        <v>4213776</v>
      </c>
      <c r="B5" s="837" t="s">
        <v>316</v>
      </c>
    </row>
    <row customHeight="1" ht="11.25">
      <c r="A6" s="837">
        <v>4213777</v>
      </c>
      <c r="B6" s="837" t="s">
        <v>327</v>
      </c>
    </row>
    <row customHeight="1" ht="11.25">
      <c r="A7" s="837">
        <v>4213778</v>
      </c>
      <c r="B7" s="837" t="s">
        <v>333</v>
      </c>
    </row>
    <row customHeight="1" ht="11.25">
      <c r="A8" s="837">
        <v>4213780</v>
      </c>
      <c r="B8" s="837" t="s">
        <v>339</v>
      </c>
    </row>
    <row customHeight="1" ht="11.25">
      <c r="A9" s="837">
        <v>4213779</v>
      </c>
      <c r="B9" s="837" t="s">
        <v>1549</v>
      </c>
    </row>
    <row customHeight="1" ht="11.25">
      <c r="A10" s="837">
        <v>4213783</v>
      </c>
      <c r="B10" s="837" t="s">
        <v>1564</v>
      </c>
    </row>
    <row customHeight="1" ht="11.25">
      <c r="A11" s="837">
        <v>4213782</v>
      </c>
      <c r="B11" s="837" t="s">
        <v>345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CA24A-C3E2-2BBD-AA32-0.445DC7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4747</v>
      </c>
      <c r="B1" s="837" t="s">
        <v>4749</v>
      </c>
    </row>
    <row customHeight="1" ht="11.25">
      <c r="A2" s="837" t="s">
        <v>4750</v>
      </c>
      <c r="B2" s="837" t="s">
        <v>1658</v>
      </c>
    </row>
    <row customHeight="1" ht="11.25">
      <c r="A3" s="837" t="s">
        <v>4751</v>
      </c>
      <c r="B3" s="837" t="s">
        <v>1668</v>
      </c>
    </row>
    <row customHeight="1" ht="11.25">
      <c r="A4" s="837" t="s">
        <v>4752</v>
      </c>
      <c r="B4" s="837" t="s">
        <v>1677</v>
      </c>
    </row>
    <row customHeight="1" ht="11.25">
      <c r="A5" s="837" t="s">
        <v>4753</v>
      </c>
      <c r="B5" s="837" t="s">
        <v>1686</v>
      </c>
    </row>
    <row customHeight="1" ht="11.25">
      <c r="A6" s="837" t="s">
        <v>4754</v>
      </c>
      <c r="B6" s="837" t="s">
        <v>1692</v>
      </c>
    </row>
    <row customHeight="1" ht="11.25">
      <c r="A7" s="837" t="s">
        <v>4755</v>
      </c>
      <c r="B7" s="837" t="s">
        <v>1700</v>
      </c>
    </row>
    <row customHeight="1" ht="11.25">
      <c r="A8" s="837" t="s">
        <v>4756</v>
      </c>
      <c r="B8" s="837" t="s">
        <v>1707</v>
      </c>
    </row>
    <row customHeight="1" ht="11.25">
      <c r="A9" s="837" t="s">
        <v>4757</v>
      </c>
      <c r="B9" s="837" t="s">
        <v>1713</v>
      </c>
    </row>
    <row customHeight="1" ht="11.25">
      <c r="A10" s="837" t="s">
        <v>4758</v>
      </c>
      <c r="B10" s="837" t="s">
        <v>1717</v>
      </c>
    </row>
    <row customHeight="1" ht="11.25">
      <c r="A11" s="837" t="s">
        <v>4759</v>
      </c>
      <c r="B11" s="837" t="s">
        <v>1724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8B3C3-B354-84F3-F825-0.70E8039C}"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5" t="s">
        <v>3721</v>
      </c>
      <c r="B1" s="375" t="s">
        <v>3722</v>
      </c>
      <c r="C1" s="375" t="s">
        <v>3723</v>
      </c>
      <c r="D1" s="375" t="s">
        <v>3724</v>
      </c>
      <c r="E1" s="0" t="s">
        <v>3725</v>
      </c>
      <c r="F1" s="0" t="s">
        <v>3726</v>
      </c>
      <c r="G1" s="0" t="s">
        <v>3727</v>
      </c>
    </row>
    <row customHeight="1" ht="11.25">
      <c r="A2" s="0" t="s">
        <v>16</v>
      </c>
      <c r="B2" s="0" t="s">
        <v>3728</v>
      </c>
      <c r="C2" s="0" t="s">
        <v>3729</v>
      </c>
      <c r="D2" s="0" t="s">
        <v>3728</v>
      </c>
      <c r="E2" s="0" t="s">
        <v>3729</v>
      </c>
      <c r="F2" s="0" t="s">
        <v>3730</v>
      </c>
      <c r="G2" s="0" t="s">
        <v>194</v>
      </c>
    </row>
    <row customHeight="1" ht="11.25">
      <c r="A3" s="0" t="s">
        <v>16</v>
      </c>
      <c r="B3" s="0" t="s">
        <v>3728</v>
      </c>
      <c r="C3" s="0" t="s">
        <v>3729</v>
      </c>
      <c r="D3" s="0" t="s">
        <v>3731</v>
      </c>
      <c r="E3" s="0" t="s">
        <v>3732</v>
      </c>
      <c r="F3" s="0" t="s">
        <v>3733</v>
      </c>
      <c r="G3" s="0" t="s">
        <v>106</v>
      </c>
    </row>
    <row customHeight="1" ht="11.25">
      <c r="A4" s="0" t="s">
        <v>16</v>
      </c>
      <c r="B4" s="0" t="s">
        <v>3728</v>
      </c>
      <c r="C4" s="0" t="s">
        <v>3729</v>
      </c>
      <c r="D4" s="0" t="s">
        <v>3734</v>
      </c>
      <c r="E4" s="0" t="s">
        <v>3735</v>
      </c>
      <c r="F4" s="0" t="s">
        <v>3733</v>
      </c>
      <c r="G4" s="0" t="s">
        <v>94</v>
      </c>
    </row>
    <row customHeight="1" ht="11.25">
      <c r="A5" s="0" t="s">
        <v>16</v>
      </c>
      <c r="B5" s="0" t="s">
        <v>3728</v>
      </c>
      <c r="C5" s="0" t="s">
        <v>3729</v>
      </c>
      <c r="D5" s="0" t="s">
        <v>3736</v>
      </c>
      <c r="E5" s="0" t="s">
        <v>3737</v>
      </c>
      <c r="F5" s="0" t="s">
        <v>3733</v>
      </c>
      <c r="G5" s="0" t="s">
        <v>95</v>
      </c>
    </row>
    <row customHeight="1" ht="11.25">
      <c r="A6" s="0" t="s">
        <v>16</v>
      </c>
      <c r="B6" s="0" t="s">
        <v>3728</v>
      </c>
      <c r="C6" s="0" t="s">
        <v>3729</v>
      </c>
      <c r="D6" s="0" t="s">
        <v>3738</v>
      </c>
      <c r="E6" s="0" t="s">
        <v>3739</v>
      </c>
      <c r="F6" s="0" t="s">
        <v>3733</v>
      </c>
      <c r="G6" s="0" t="s">
        <v>120</v>
      </c>
    </row>
    <row customHeight="1" ht="11.25">
      <c r="A7" s="0" t="s">
        <v>16</v>
      </c>
      <c r="B7" s="0" t="s">
        <v>3728</v>
      </c>
      <c r="C7" s="0" t="s">
        <v>3729</v>
      </c>
      <c r="D7" s="0" t="s">
        <v>3740</v>
      </c>
      <c r="E7" s="0" t="s">
        <v>3741</v>
      </c>
      <c r="F7" s="0" t="s">
        <v>3733</v>
      </c>
      <c r="G7" s="0" t="s">
        <v>96</v>
      </c>
    </row>
    <row customHeight="1" ht="11.25">
      <c r="A8" s="0" t="s">
        <v>16</v>
      </c>
      <c r="B8" s="0" t="s">
        <v>103</v>
      </c>
      <c r="C8" s="0" t="s">
        <v>104</v>
      </c>
      <c r="D8" s="0" t="s">
        <v>3742</v>
      </c>
      <c r="E8" s="0" t="s">
        <v>3743</v>
      </c>
      <c r="F8" s="0" t="s">
        <v>3744</v>
      </c>
      <c r="G8" s="0" t="s">
        <v>133</v>
      </c>
    </row>
    <row customHeight="1" ht="11.25">
      <c r="A9" s="0" t="s">
        <v>16</v>
      </c>
      <c r="B9" s="0" t="s">
        <v>103</v>
      </c>
      <c r="C9" s="0" t="s">
        <v>104</v>
      </c>
      <c r="D9" s="0" t="s">
        <v>3745</v>
      </c>
      <c r="E9" s="0" t="s">
        <v>3746</v>
      </c>
      <c r="F9" s="0" t="s">
        <v>3744</v>
      </c>
      <c r="G9" s="0" t="s">
        <v>138</v>
      </c>
    </row>
    <row customHeight="1" ht="11.25">
      <c r="A10" s="0" t="s">
        <v>16</v>
      </c>
      <c r="B10" s="0" t="s">
        <v>103</v>
      </c>
      <c r="C10" s="0" t="s">
        <v>104</v>
      </c>
      <c r="D10" s="0" t="s">
        <v>3747</v>
      </c>
      <c r="E10" s="0" t="s">
        <v>3748</v>
      </c>
      <c r="F10" s="0" t="s">
        <v>3733</v>
      </c>
      <c r="G10" s="0" t="s">
        <v>143</v>
      </c>
    </row>
    <row customHeight="1" ht="11.25">
      <c r="A11" s="0" t="s">
        <v>16</v>
      </c>
      <c r="B11" s="0" t="s">
        <v>103</v>
      </c>
      <c r="C11" s="0" t="s">
        <v>104</v>
      </c>
      <c r="D11" s="0" t="s">
        <v>3749</v>
      </c>
      <c r="E11" s="0" t="s">
        <v>3750</v>
      </c>
      <c r="F11" s="0" t="s">
        <v>3733</v>
      </c>
      <c r="G11" s="0" t="s">
        <v>148</v>
      </c>
    </row>
    <row customHeight="1" ht="11.25">
      <c r="A12" s="0" t="s">
        <v>16</v>
      </c>
      <c r="B12" s="0" t="s">
        <v>103</v>
      </c>
      <c r="C12" s="0" t="s">
        <v>104</v>
      </c>
      <c r="D12" s="0" t="s">
        <v>3751</v>
      </c>
      <c r="E12" s="0" t="s">
        <v>3752</v>
      </c>
      <c r="F12" s="0" t="s">
        <v>3733</v>
      </c>
      <c r="G12" s="0" t="s">
        <v>153</v>
      </c>
    </row>
    <row customHeight="1" ht="11.25">
      <c r="A13" s="0" t="s">
        <v>16</v>
      </c>
      <c r="B13" s="0" t="s">
        <v>103</v>
      </c>
      <c r="C13" s="0" t="s">
        <v>104</v>
      </c>
      <c r="D13" s="0" t="s">
        <v>3753</v>
      </c>
      <c r="E13" s="0" t="s">
        <v>3754</v>
      </c>
      <c r="F13" s="0" t="s">
        <v>3733</v>
      </c>
      <c r="G13" s="0" t="s">
        <v>158</v>
      </c>
    </row>
    <row customHeight="1" ht="11.25">
      <c r="A14" s="0" t="s">
        <v>16</v>
      </c>
      <c r="B14" s="0" t="s">
        <v>103</v>
      </c>
      <c r="C14" s="0" t="s">
        <v>104</v>
      </c>
      <c r="D14" s="0" t="s">
        <v>3755</v>
      </c>
      <c r="E14" s="0" t="s">
        <v>3756</v>
      </c>
      <c r="F14" s="0" t="s">
        <v>3733</v>
      </c>
      <c r="G14" s="0" t="s">
        <v>163</v>
      </c>
    </row>
    <row customHeight="1" ht="11.25">
      <c r="A15" s="0" t="s">
        <v>16</v>
      </c>
      <c r="B15" s="0" t="s">
        <v>103</v>
      </c>
      <c r="C15" s="0" t="s">
        <v>104</v>
      </c>
      <c r="D15" s="0" t="s">
        <v>3757</v>
      </c>
      <c r="E15" s="0" t="s">
        <v>3758</v>
      </c>
      <c r="F15" s="0" t="s">
        <v>3733</v>
      </c>
      <c r="G15" s="0" t="s">
        <v>168</v>
      </c>
    </row>
    <row customHeight="1" ht="11.25">
      <c r="A16" s="0" t="s">
        <v>16</v>
      </c>
      <c r="B16" s="0" t="s">
        <v>103</v>
      </c>
      <c r="C16" s="0" t="s">
        <v>104</v>
      </c>
      <c r="D16" s="0" t="s">
        <v>3759</v>
      </c>
      <c r="E16" s="0" t="s">
        <v>3760</v>
      </c>
      <c r="F16" s="0" t="s">
        <v>3733</v>
      </c>
      <c r="G16" s="0" t="s">
        <v>173</v>
      </c>
    </row>
    <row customHeight="1" ht="11.25">
      <c r="A17" s="0" t="s">
        <v>16</v>
      </c>
      <c r="B17" s="0" t="s">
        <v>103</v>
      </c>
      <c r="C17" s="0" t="s">
        <v>104</v>
      </c>
      <c r="D17" s="0" t="s">
        <v>3761</v>
      </c>
      <c r="E17" s="0" t="s">
        <v>3762</v>
      </c>
      <c r="F17" s="0" t="s">
        <v>3733</v>
      </c>
      <c r="G17" s="0" t="s">
        <v>178</v>
      </c>
    </row>
    <row customHeight="1" ht="11.25">
      <c r="A18" s="0" t="s">
        <v>16</v>
      </c>
      <c r="B18" s="0" t="s">
        <v>103</v>
      </c>
      <c r="C18" s="0" t="s">
        <v>104</v>
      </c>
      <c r="D18" s="0" t="s">
        <v>3763</v>
      </c>
      <c r="E18" s="0" t="s">
        <v>3764</v>
      </c>
      <c r="F18" s="0" t="s">
        <v>3733</v>
      </c>
      <c r="G18" s="0" t="s">
        <v>183</v>
      </c>
    </row>
    <row customHeight="1" ht="11.25">
      <c r="A19" s="0" t="s">
        <v>16</v>
      </c>
      <c r="B19" s="0" t="s">
        <v>103</v>
      </c>
      <c r="C19" s="0" t="s">
        <v>104</v>
      </c>
      <c r="D19" s="0" t="s">
        <v>3765</v>
      </c>
      <c r="E19" s="0" t="s">
        <v>3766</v>
      </c>
      <c r="F19" s="0" t="s">
        <v>3733</v>
      </c>
      <c r="G19" s="0" t="s">
        <v>1664</v>
      </c>
    </row>
    <row customHeight="1" ht="11.25">
      <c r="A20" s="0" t="s">
        <v>16</v>
      </c>
      <c r="B20" s="0" t="s">
        <v>3767</v>
      </c>
      <c r="C20" s="0" t="s">
        <v>3768</v>
      </c>
      <c r="D20" s="0" t="s">
        <v>3767</v>
      </c>
      <c r="E20" s="0" t="s">
        <v>3768</v>
      </c>
      <c r="F20" s="0" t="s">
        <v>3730</v>
      </c>
      <c r="G20" s="0" t="s">
        <v>1673</v>
      </c>
    </row>
    <row customHeight="1" ht="11.25">
      <c r="A21" s="0" t="s">
        <v>16</v>
      </c>
      <c r="B21" s="0" t="s">
        <v>3767</v>
      </c>
      <c r="C21" s="0" t="s">
        <v>3768</v>
      </c>
      <c r="D21" s="0" t="s">
        <v>3769</v>
      </c>
      <c r="E21" s="0" t="s">
        <v>3770</v>
      </c>
      <c r="F21" s="0" t="s">
        <v>3733</v>
      </c>
      <c r="G21" s="0" t="s">
        <v>1689</v>
      </c>
    </row>
    <row customHeight="1" ht="11.25">
      <c r="A22" s="0" t="s">
        <v>16</v>
      </c>
      <c r="B22" s="0" t="s">
        <v>3767</v>
      </c>
      <c r="C22" s="0" t="s">
        <v>3768</v>
      </c>
      <c r="D22" s="0" t="s">
        <v>3771</v>
      </c>
      <c r="E22" s="0" t="s">
        <v>3772</v>
      </c>
      <c r="F22" s="0" t="s">
        <v>3733</v>
      </c>
      <c r="G22" s="0" t="s">
        <v>1696</v>
      </c>
    </row>
    <row customHeight="1" ht="11.25">
      <c r="A23" s="0" t="s">
        <v>16</v>
      </c>
      <c r="B23" s="0" t="s">
        <v>3767</v>
      </c>
      <c r="C23" s="0" t="s">
        <v>3768</v>
      </c>
      <c r="D23" s="0" t="s">
        <v>3773</v>
      </c>
      <c r="E23" s="0" t="s">
        <v>3774</v>
      </c>
      <c r="F23" s="0" t="s">
        <v>3733</v>
      </c>
      <c r="G23" s="0" t="s">
        <v>1704</v>
      </c>
    </row>
    <row customHeight="1" ht="11.25">
      <c r="A24" s="0" t="s">
        <v>16</v>
      </c>
      <c r="B24" s="0" t="s">
        <v>3767</v>
      </c>
      <c r="C24" s="0" t="s">
        <v>3768</v>
      </c>
      <c r="D24" s="0" t="s">
        <v>3775</v>
      </c>
      <c r="E24" s="0" t="s">
        <v>3776</v>
      </c>
      <c r="F24" s="0" t="s">
        <v>3733</v>
      </c>
      <c r="G24" s="0" t="s">
        <v>1711</v>
      </c>
    </row>
    <row customHeight="1" ht="11.25">
      <c r="A25" s="0" t="s">
        <v>16</v>
      </c>
      <c r="B25" s="0" t="s">
        <v>3767</v>
      </c>
      <c r="C25" s="0" t="s">
        <v>3768</v>
      </c>
      <c r="D25" s="0" t="s">
        <v>3777</v>
      </c>
      <c r="E25" s="0" t="s">
        <v>3778</v>
      </c>
      <c r="F25" s="0" t="s">
        <v>3733</v>
      </c>
      <c r="G25" s="0" t="s">
        <v>1715</v>
      </c>
    </row>
    <row customHeight="1" ht="11.25">
      <c r="A26" s="0" t="s">
        <v>16</v>
      </c>
      <c r="B26" s="0" t="s">
        <v>3779</v>
      </c>
      <c r="C26" s="0" t="s">
        <v>3780</v>
      </c>
      <c r="D26" s="0" t="s">
        <v>3779</v>
      </c>
      <c r="E26" s="0" t="s">
        <v>3780</v>
      </c>
      <c r="F26" s="0" t="s">
        <v>3730</v>
      </c>
      <c r="G26" s="0" t="s">
        <v>1720</v>
      </c>
    </row>
    <row customHeight="1" ht="11.25">
      <c r="A27" s="0" t="s">
        <v>16</v>
      </c>
      <c r="B27" s="0" t="s">
        <v>3779</v>
      </c>
      <c r="C27" s="0" t="s">
        <v>3780</v>
      </c>
      <c r="D27" s="0" t="s">
        <v>3781</v>
      </c>
      <c r="E27" s="0" t="s">
        <v>3782</v>
      </c>
      <c r="F27" s="0" t="s">
        <v>3733</v>
      </c>
      <c r="G27" s="0" t="s">
        <v>1728</v>
      </c>
    </row>
    <row customHeight="1" ht="11.25">
      <c r="A28" s="0" t="s">
        <v>16</v>
      </c>
      <c r="B28" s="0" t="s">
        <v>3779</v>
      </c>
      <c r="C28" s="0" t="s">
        <v>3780</v>
      </c>
      <c r="D28" s="0" t="s">
        <v>3783</v>
      </c>
      <c r="E28" s="0" t="s">
        <v>3784</v>
      </c>
      <c r="F28" s="0" t="s">
        <v>3733</v>
      </c>
      <c r="G28" s="0" t="s">
        <v>1730</v>
      </c>
    </row>
    <row customHeight="1" ht="11.25">
      <c r="A29" s="0" t="s">
        <v>16</v>
      </c>
      <c r="B29" s="0" t="s">
        <v>3779</v>
      </c>
      <c r="C29" s="0" t="s">
        <v>3780</v>
      </c>
      <c r="D29" s="0" t="s">
        <v>3785</v>
      </c>
      <c r="E29" s="0" t="s">
        <v>3786</v>
      </c>
      <c r="F29" s="0" t="s">
        <v>3733</v>
      </c>
      <c r="G29" s="0" t="s">
        <v>1733</v>
      </c>
    </row>
    <row customHeight="1" ht="11.25">
      <c r="A30" s="0" t="s">
        <v>16</v>
      </c>
      <c r="B30" s="0" t="s">
        <v>3779</v>
      </c>
      <c r="C30" s="0" t="s">
        <v>3780</v>
      </c>
      <c r="D30" s="0" t="s">
        <v>3787</v>
      </c>
      <c r="E30" s="0" t="s">
        <v>3788</v>
      </c>
      <c r="F30" s="0" t="s">
        <v>3733</v>
      </c>
      <c r="G30" s="0" t="s">
        <v>1739</v>
      </c>
    </row>
    <row customHeight="1" ht="11.25">
      <c r="A31" s="0" t="s">
        <v>16</v>
      </c>
      <c r="B31" s="0" t="s">
        <v>3779</v>
      </c>
      <c r="C31" s="0" t="s">
        <v>3780</v>
      </c>
      <c r="D31" s="0" t="s">
        <v>3789</v>
      </c>
      <c r="E31" s="0" t="s">
        <v>3790</v>
      </c>
      <c r="F31" s="0" t="s">
        <v>3733</v>
      </c>
      <c r="G31" s="0" t="s">
        <v>1741</v>
      </c>
    </row>
    <row customHeight="1" ht="11.25">
      <c r="A32" s="0" t="s">
        <v>16</v>
      </c>
      <c r="B32" s="0" t="s">
        <v>3779</v>
      </c>
      <c r="C32" s="0" t="s">
        <v>3780</v>
      </c>
      <c r="D32" s="0" t="s">
        <v>3791</v>
      </c>
      <c r="E32" s="0" t="s">
        <v>3792</v>
      </c>
      <c r="F32" s="0" t="s">
        <v>3733</v>
      </c>
      <c r="G32" s="0" t="s">
        <v>1743</v>
      </c>
    </row>
    <row customHeight="1" ht="11.25">
      <c r="A33" s="0" t="s">
        <v>16</v>
      </c>
      <c r="B33" s="0" t="s">
        <v>3779</v>
      </c>
      <c r="C33" s="0" t="s">
        <v>3780</v>
      </c>
      <c r="D33" s="0" t="s">
        <v>3793</v>
      </c>
      <c r="E33" s="0" t="s">
        <v>3794</v>
      </c>
      <c r="F33" s="0" t="s">
        <v>3733</v>
      </c>
      <c r="G33" s="0" t="s">
        <v>1745</v>
      </c>
    </row>
    <row customHeight="1" ht="11.25">
      <c r="A34" s="0" t="s">
        <v>16</v>
      </c>
      <c r="B34" s="0" t="s">
        <v>3779</v>
      </c>
      <c r="C34" s="0" t="s">
        <v>3780</v>
      </c>
      <c r="D34" s="0" t="s">
        <v>3795</v>
      </c>
      <c r="E34" s="0" t="s">
        <v>3796</v>
      </c>
      <c r="F34" s="0" t="s">
        <v>3733</v>
      </c>
      <c r="G34" s="0" t="s">
        <v>1750</v>
      </c>
    </row>
    <row customHeight="1" ht="11.25">
      <c r="A35" s="0" t="s">
        <v>16</v>
      </c>
      <c r="B35" s="0" t="s">
        <v>110</v>
      </c>
      <c r="C35" s="0" t="s">
        <v>111</v>
      </c>
      <c r="D35" s="0" t="s">
        <v>110</v>
      </c>
      <c r="E35" s="0" t="s">
        <v>111</v>
      </c>
      <c r="F35" s="0" t="s">
        <v>3730</v>
      </c>
      <c r="G35" s="0" t="s">
        <v>109</v>
      </c>
    </row>
    <row customHeight="1" ht="11.25">
      <c r="A36" s="0" t="s">
        <v>16</v>
      </c>
      <c r="B36" s="0" t="s">
        <v>110</v>
      </c>
      <c r="C36" s="0" t="s">
        <v>111</v>
      </c>
      <c r="D36" s="0" t="s">
        <v>3797</v>
      </c>
      <c r="E36" s="0" t="s">
        <v>3798</v>
      </c>
      <c r="F36" s="0" t="s">
        <v>3733</v>
      </c>
      <c r="G36" s="0" t="s">
        <v>1758</v>
      </c>
    </row>
    <row customHeight="1" ht="11.25">
      <c r="A37" s="0" t="s">
        <v>16</v>
      </c>
      <c r="B37" s="0" t="s">
        <v>110</v>
      </c>
      <c r="C37" s="0" t="s">
        <v>111</v>
      </c>
      <c r="D37" s="0" t="s">
        <v>3799</v>
      </c>
      <c r="E37" s="0" t="s">
        <v>3800</v>
      </c>
      <c r="F37" s="0" t="s">
        <v>3733</v>
      </c>
      <c r="G37" s="0" t="s">
        <v>1766</v>
      </c>
    </row>
    <row customHeight="1" ht="11.25">
      <c r="A38" s="0" t="s">
        <v>16</v>
      </c>
      <c r="B38" s="0" t="s">
        <v>110</v>
      </c>
      <c r="C38" s="0" t="s">
        <v>111</v>
      </c>
      <c r="D38" s="0" t="s">
        <v>3801</v>
      </c>
      <c r="E38" s="0" t="s">
        <v>3802</v>
      </c>
      <c r="F38" s="0" t="s">
        <v>3733</v>
      </c>
      <c r="G38" s="0" t="s">
        <v>1772</v>
      </c>
    </row>
    <row customHeight="1" ht="11.25">
      <c r="A39" s="0" t="s">
        <v>16</v>
      </c>
      <c r="B39" s="0" t="s">
        <v>110</v>
      </c>
      <c r="C39" s="0" t="s">
        <v>111</v>
      </c>
      <c r="D39" s="0" t="s">
        <v>3803</v>
      </c>
      <c r="E39" s="0" t="s">
        <v>3804</v>
      </c>
      <c r="F39" s="0" t="s">
        <v>3733</v>
      </c>
      <c r="G39" s="0" t="s">
        <v>1777</v>
      </c>
    </row>
    <row customHeight="1" ht="11.25">
      <c r="A40" s="0" t="s">
        <v>16</v>
      </c>
      <c r="B40" s="0" t="s">
        <v>110</v>
      </c>
      <c r="C40" s="0" t="s">
        <v>111</v>
      </c>
      <c r="D40" s="0" t="s">
        <v>3805</v>
      </c>
      <c r="E40" s="0" t="s">
        <v>3806</v>
      </c>
      <c r="F40" s="0" t="s">
        <v>3733</v>
      </c>
      <c r="G40" s="0" t="s">
        <v>1781</v>
      </c>
    </row>
    <row customHeight="1" ht="11.25">
      <c r="A41" s="0" t="s">
        <v>16</v>
      </c>
      <c r="B41" s="0" t="s">
        <v>110</v>
      </c>
      <c r="C41" s="0" t="s">
        <v>111</v>
      </c>
      <c r="D41" s="0" t="s">
        <v>3807</v>
      </c>
      <c r="E41" s="0" t="s">
        <v>3808</v>
      </c>
      <c r="F41" s="0" t="s">
        <v>3733</v>
      </c>
      <c r="G41" s="0" t="s">
        <v>1784</v>
      </c>
    </row>
    <row customHeight="1" ht="11.25">
      <c r="A42" s="0" t="s">
        <v>16</v>
      </c>
      <c r="B42" s="0" t="s">
        <v>110</v>
      </c>
      <c r="C42" s="0" t="s">
        <v>111</v>
      </c>
      <c r="D42" s="0" t="s">
        <v>3809</v>
      </c>
      <c r="E42" s="0" t="s">
        <v>3810</v>
      </c>
      <c r="F42" s="0" t="s">
        <v>3733</v>
      </c>
      <c r="G42" s="0" t="s">
        <v>1791</v>
      </c>
    </row>
    <row customHeight="1" ht="11.25">
      <c r="A43" s="0" t="s">
        <v>16</v>
      </c>
      <c r="B43" s="0" t="s">
        <v>110</v>
      </c>
      <c r="C43" s="0" t="s">
        <v>111</v>
      </c>
      <c r="D43" s="0" t="s">
        <v>3811</v>
      </c>
      <c r="E43" s="0" t="s">
        <v>3812</v>
      </c>
      <c r="F43" s="0" t="s">
        <v>3733</v>
      </c>
      <c r="G43" s="0" t="s">
        <v>1800</v>
      </c>
    </row>
    <row customHeight="1" ht="11.25">
      <c r="A44" s="0" t="s">
        <v>16</v>
      </c>
      <c r="B44" s="0" t="s">
        <v>110</v>
      </c>
      <c r="C44" s="0" t="s">
        <v>111</v>
      </c>
      <c r="D44" s="0" t="s">
        <v>3813</v>
      </c>
      <c r="E44" s="0" t="s">
        <v>3814</v>
      </c>
      <c r="F44" s="0" t="s">
        <v>3733</v>
      </c>
      <c r="G44" s="0" t="s">
        <v>1805</v>
      </c>
    </row>
    <row customHeight="1" ht="11.25">
      <c r="A45" s="0" t="s">
        <v>16</v>
      </c>
      <c r="B45" s="0" t="s">
        <v>3815</v>
      </c>
      <c r="C45" s="0" t="s">
        <v>3816</v>
      </c>
      <c r="D45" s="0" t="s">
        <v>3815</v>
      </c>
      <c r="E45" s="0" t="s">
        <v>3816</v>
      </c>
      <c r="F45" s="0" t="s">
        <v>3730</v>
      </c>
      <c r="G45" s="0" t="s">
        <v>1809</v>
      </c>
    </row>
    <row customHeight="1" ht="11.25">
      <c r="A46" s="0" t="s">
        <v>16</v>
      </c>
      <c r="B46" s="0" t="s">
        <v>3815</v>
      </c>
      <c r="C46" s="0" t="s">
        <v>3816</v>
      </c>
      <c r="D46" s="0" t="s">
        <v>3817</v>
      </c>
      <c r="E46" s="0" t="s">
        <v>3818</v>
      </c>
      <c r="F46" s="0" t="s">
        <v>3733</v>
      </c>
      <c r="G46" s="0" t="s">
        <v>1815</v>
      </c>
    </row>
    <row customHeight="1" ht="11.25">
      <c r="A47" s="0" t="s">
        <v>16</v>
      </c>
      <c r="B47" s="0" t="s">
        <v>3815</v>
      </c>
      <c r="C47" s="0" t="s">
        <v>3816</v>
      </c>
      <c r="D47" s="0" t="s">
        <v>3819</v>
      </c>
      <c r="E47" s="0" t="s">
        <v>3820</v>
      </c>
      <c r="F47" s="0" t="s">
        <v>3733</v>
      </c>
      <c r="G47" s="0" t="s">
        <v>1820</v>
      </c>
    </row>
    <row customHeight="1" ht="11.25">
      <c r="A48" s="0" t="s">
        <v>16</v>
      </c>
      <c r="B48" s="0" t="s">
        <v>3815</v>
      </c>
      <c r="C48" s="0" t="s">
        <v>3816</v>
      </c>
      <c r="D48" s="0" t="s">
        <v>3821</v>
      </c>
      <c r="E48" s="0" t="s">
        <v>3822</v>
      </c>
      <c r="F48" s="0" t="s">
        <v>3733</v>
      </c>
      <c r="G48" s="0" t="s">
        <v>1823</v>
      </c>
    </row>
    <row customHeight="1" ht="11.25">
      <c r="A49" s="0" t="s">
        <v>16</v>
      </c>
      <c r="B49" s="0" t="s">
        <v>3815</v>
      </c>
      <c r="C49" s="0" t="s">
        <v>3816</v>
      </c>
      <c r="D49" s="0" t="s">
        <v>3823</v>
      </c>
      <c r="E49" s="0" t="s">
        <v>3824</v>
      </c>
      <c r="F49" s="0" t="s">
        <v>3733</v>
      </c>
      <c r="G49" s="0" t="s">
        <v>1827</v>
      </c>
    </row>
    <row customHeight="1" ht="11.25">
      <c r="A50" s="0" t="s">
        <v>16</v>
      </c>
      <c r="B50" s="0" t="s">
        <v>3815</v>
      </c>
      <c r="C50" s="0" t="s">
        <v>3816</v>
      </c>
      <c r="D50" s="0" t="s">
        <v>3825</v>
      </c>
      <c r="E50" s="0" t="s">
        <v>3826</v>
      </c>
      <c r="F50" s="0" t="s">
        <v>3733</v>
      </c>
      <c r="G50" s="0" t="s">
        <v>1831</v>
      </c>
    </row>
    <row customHeight="1" ht="11.25">
      <c r="A51" s="0" t="s">
        <v>16</v>
      </c>
      <c r="B51" s="0" t="s">
        <v>3815</v>
      </c>
      <c r="C51" s="0" t="s">
        <v>3816</v>
      </c>
      <c r="D51" s="0" t="s">
        <v>3827</v>
      </c>
      <c r="E51" s="0" t="s">
        <v>3828</v>
      </c>
      <c r="F51" s="0" t="s">
        <v>3733</v>
      </c>
      <c r="G51" s="0" t="s">
        <v>1835</v>
      </c>
    </row>
    <row customHeight="1" ht="11.25">
      <c r="A52" s="0" t="s">
        <v>16</v>
      </c>
      <c r="B52" s="0" t="s">
        <v>3815</v>
      </c>
      <c r="C52" s="0" t="s">
        <v>3816</v>
      </c>
      <c r="D52" s="0" t="s">
        <v>3829</v>
      </c>
      <c r="E52" s="0" t="s">
        <v>3830</v>
      </c>
      <c r="F52" s="0" t="s">
        <v>3733</v>
      </c>
      <c r="G52" s="0" t="s">
        <v>1837</v>
      </c>
    </row>
    <row customHeight="1" ht="11.25">
      <c r="A53" s="0" t="s">
        <v>16</v>
      </c>
      <c r="B53" s="0" t="s">
        <v>3815</v>
      </c>
      <c r="C53" s="0" t="s">
        <v>3816</v>
      </c>
      <c r="D53" s="0" t="s">
        <v>3831</v>
      </c>
      <c r="E53" s="0" t="s">
        <v>3832</v>
      </c>
      <c r="F53" s="0" t="s">
        <v>3733</v>
      </c>
      <c r="G53" s="0" t="s">
        <v>1840</v>
      </c>
    </row>
    <row customHeight="1" ht="11.25">
      <c r="A54" s="0" t="s">
        <v>16</v>
      </c>
      <c r="B54" s="0" t="s">
        <v>3815</v>
      </c>
      <c r="C54" s="0" t="s">
        <v>3816</v>
      </c>
      <c r="D54" s="0" t="s">
        <v>3833</v>
      </c>
      <c r="E54" s="0" t="s">
        <v>3834</v>
      </c>
      <c r="F54" s="0" t="s">
        <v>3733</v>
      </c>
      <c r="G54" s="0" t="s">
        <v>1845</v>
      </c>
    </row>
    <row customHeight="1" ht="11.25">
      <c r="A55" s="0" t="s">
        <v>16</v>
      </c>
      <c r="B55" s="0" t="s">
        <v>3815</v>
      </c>
      <c r="C55" s="0" t="s">
        <v>3816</v>
      </c>
      <c r="D55" s="0" t="s">
        <v>3835</v>
      </c>
      <c r="E55" s="0" t="s">
        <v>3836</v>
      </c>
      <c r="F55" s="0" t="s">
        <v>3733</v>
      </c>
      <c r="G55" s="0" t="s">
        <v>1848</v>
      </c>
    </row>
    <row customHeight="1" ht="11.25">
      <c r="A56" s="0" t="s">
        <v>16</v>
      </c>
      <c r="B56" s="0" t="s">
        <v>3815</v>
      </c>
      <c r="C56" s="0" t="s">
        <v>3816</v>
      </c>
      <c r="D56" s="0" t="s">
        <v>3837</v>
      </c>
      <c r="E56" s="0" t="s">
        <v>3838</v>
      </c>
      <c r="F56" s="0" t="s">
        <v>3733</v>
      </c>
      <c r="G56" s="0" t="s">
        <v>1851</v>
      </c>
    </row>
    <row customHeight="1" ht="11.25">
      <c r="A57" s="0" t="s">
        <v>16</v>
      </c>
      <c r="B57" s="0" t="s">
        <v>3815</v>
      </c>
      <c r="C57" s="0" t="s">
        <v>3816</v>
      </c>
      <c r="D57" s="0" t="s">
        <v>3839</v>
      </c>
      <c r="E57" s="0" t="s">
        <v>3840</v>
      </c>
      <c r="F57" s="0" t="s">
        <v>3733</v>
      </c>
      <c r="G57" s="0" t="s">
        <v>1854</v>
      </c>
    </row>
    <row customHeight="1" ht="11.25">
      <c r="A58" s="0" t="s">
        <v>16</v>
      </c>
      <c r="B58" s="0" t="s">
        <v>3815</v>
      </c>
      <c r="C58" s="0" t="s">
        <v>3816</v>
      </c>
      <c r="D58" s="0" t="s">
        <v>3841</v>
      </c>
      <c r="E58" s="0" t="s">
        <v>3842</v>
      </c>
      <c r="F58" s="0" t="s">
        <v>3733</v>
      </c>
      <c r="G58" s="0" t="s">
        <v>1858</v>
      </c>
    </row>
    <row customHeight="1" ht="11.25">
      <c r="A59" s="0" t="s">
        <v>16</v>
      </c>
      <c r="B59" s="0" t="s">
        <v>114</v>
      </c>
      <c r="C59" s="0" t="s">
        <v>115</v>
      </c>
      <c r="D59" s="0" t="s">
        <v>114</v>
      </c>
      <c r="E59" s="0" t="s">
        <v>115</v>
      </c>
      <c r="F59" s="0" t="s">
        <v>3730</v>
      </c>
      <c r="G59" s="0" t="s">
        <v>113</v>
      </c>
    </row>
    <row customHeight="1" ht="11.25">
      <c r="A60" s="0" t="s">
        <v>16</v>
      </c>
      <c r="B60" s="0" t="s">
        <v>114</v>
      </c>
      <c r="C60" s="0" t="s">
        <v>115</v>
      </c>
      <c r="D60" s="0" t="s">
        <v>3843</v>
      </c>
      <c r="E60" s="0" t="s">
        <v>3844</v>
      </c>
      <c r="F60" s="0" t="s">
        <v>3744</v>
      </c>
      <c r="G60" s="0" t="s">
        <v>3845</v>
      </c>
    </row>
    <row customHeight="1" ht="11.25">
      <c r="A61" s="0" t="s">
        <v>16</v>
      </c>
      <c r="B61" s="0" t="s">
        <v>114</v>
      </c>
      <c r="C61" s="0" t="s">
        <v>115</v>
      </c>
      <c r="D61" s="0" t="s">
        <v>3846</v>
      </c>
      <c r="E61" s="0" t="s">
        <v>3847</v>
      </c>
      <c r="F61" s="0" t="s">
        <v>3744</v>
      </c>
      <c r="G61" s="0" t="s">
        <v>3848</v>
      </c>
    </row>
    <row customHeight="1" ht="11.25">
      <c r="A62" s="0" t="s">
        <v>16</v>
      </c>
      <c r="B62" s="0" t="s">
        <v>114</v>
      </c>
      <c r="C62" s="0" t="s">
        <v>115</v>
      </c>
      <c r="D62" s="0" t="s">
        <v>3849</v>
      </c>
      <c r="E62" s="0" t="s">
        <v>3850</v>
      </c>
      <c r="F62" s="0" t="s">
        <v>3744</v>
      </c>
      <c r="G62" s="0" t="s">
        <v>3851</v>
      </c>
    </row>
    <row customHeight="1" ht="11.25">
      <c r="A63" s="0" t="s">
        <v>16</v>
      </c>
      <c r="B63" s="0" t="s">
        <v>114</v>
      </c>
      <c r="C63" s="0" t="s">
        <v>115</v>
      </c>
      <c r="D63" s="0" t="s">
        <v>3852</v>
      </c>
      <c r="E63" s="0" t="s">
        <v>3853</v>
      </c>
      <c r="F63" s="0" t="s">
        <v>3733</v>
      </c>
      <c r="G63" s="0" t="s">
        <v>3854</v>
      </c>
    </row>
    <row customHeight="1" ht="11.25">
      <c r="A64" s="0" t="s">
        <v>16</v>
      </c>
      <c r="B64" s="0" t="s">
        <v>114</v>
      </c>
      <c r="C64" s="0" t="s">
        <v>115</v>
      </c>
      <c r="D64" s="0" t="s">
        <v>3855</v>
      </c>
      <c r="E64" s="0" t="s">
        <v>3856</v>
      </c>
      <c r="F64" s="0" t="s">
        <v>3733</v>
      </c>
      <c r="G64" s="0" t="s">
        <v>3857</v>
      </c>
    </row>
    <row customHeight="1" ht="11.25">
      <c r="A65" s="0" t="s">
        <v>16</v>
      </c>
      <c r="B65" s="0" t="s">
        <v>114</v>
      </c>
      <c r="C65" s="0" t="s">
        <v>115</v>
      </c>
      <c r="D65" s="0" t="s">
        <v>3858</v>
      </c>
      <c r="E65" s="0" t="s">
        <v>3859</v>
      </c>
      <c r="F65" s="0" t="s">
        <v>3733</v>
      </c>
      <c r="G65" s="0" t="s">
        <v>3860</v>
      </c>
    </row>
    <row customHeight="1" ht="11.25">
      <c r="A66" s="0" t="s">
        <v>16</v>
      </c>
      <c r="B66" s="0" t="s">
        <v>114</v>
      </c>
      <c r="C66" s="0" t="s">
        <v>115</v>
      </c>
      <c r="D66" s="0" t="s">
        <v>3861</v>
      </c>
      <c r="E66" s="0" t="s">
        <v>3862</v>
      </c>
      <c r="F66" s="0" t="s">
        <v>3733</v>
      </c>
      <c r="G66" s="0" t="s">
        <v>2179</v>
      </c>
    </row>
    <row customHeight="1" ht="11.25">
      <c r="A67" s="0" t="s">
        <v>16</v>
      </c>
      <c r="B67" s="0" t="s">
        <v>114</v>
      </c>
      <c r="C67" s="0" t="s">
        <v>115</v>
      </c>
      <c r="D67" s="0" t="s">
        <v>3863</v>
      </c>
      <c r="E67" s="0" t="s">
        <v>3864</v>
      </c>
      <c r="F67" s="0" t="s">
        <v>3733</v>
      </c>
      <c r="G67" s="0" t="s">
        <v>3865</v>
      </c>
    </row>
    <row customHeight="1" ht="11.25">
      <c r="A68" s="0" t="s">
        <v>16</v>
      </c>
      <c r="B68" s="0" t="s">
        <v>114</v>
      </c>
      <c r="C68" s="0" t="s">
        <v>115</v>
      </c>
      <c r="D68" s="0" t="s">
        <v>3866</v>
      </c>
      <c r="E68" s="0" t="s">
        <v>3867</v>
      </c>
      <c r="F68" s="0" t="s">
        <v>3733</v>
      </c>
      <c r="G68" s="0" t="s">
        <v>2382</v>
      </c>
    </row>
    <row customHeight="1" ht="11.25">
      <c r="A69" s="0" t="s">
        <v>16</v>
      </c>
      <c r="B69" s="0" t="s">
        <v>114</v>
      </c>
      <c r="C69" s="0" t="s">
        <v>115</v>
      </c>
      <c r="D69" s="0" t="s">
        <v>3868</v>
      </c>
      <c r="E69" s="0" t="s">
        <v>3869</v>
      </c>
      <c r="F69" s="0" t="s">
        <v>3733</v>
      </c>
      <c r="G69" s="0" t="s">
        <v>3870</v>
      </c>
    </row>
    <row customHeight="1" ht="11.25">
      <c r="A70" s="0" t="s">
        <v>16</v>
      </c>
      <c r="B70" s="0" t="s">
        <v>114</v>
      </c>
      <c r="C70" s="0" t="s">
        <v>115</v>
      </c>
      <c r="D70" s="0" t="s">
        <v>3871</v>
      </c>
      <c r="E70" s="0" t="s">
        <v>3872</v>
      </c>
      <c r="F70" s="0" t="s">
        <v>3733</v>
      </c>
      <c r="G70" s="0" t="s">
        <v>3873</v>
      </c>
    </row>
    <row customHeight="1" ht="11.25">
      <c r="A71" s="0" t="s">
        <v>16</v>
      </c>
      <c r="B71" s="0" t="s">
        <v>114</v>
      </c>
      <c r="C71" s="0" t="s">
        <v>115</v>
      </c>
      <c r="D71" s="0" t="s">
        <v>3874</v>
      </c>
      <c r="E71" s="0" t="s">
        <v>3875</v>
      </c>
      <c r="F71" s="0" t="s">
        <v>3733</v>
      </c>
      <c r="G71" s="0" t="s">
        <v>3876</v>
      </c>
    </row>
    <row customHeight="1" ht="11.25">
      <c r="A72" s="0" t="s">
        <v>16</v>
      </c>
      <c r="B72" s="0" t="s">
        <v>114</v>
      </c>
      <c r="C72" s="0" t="s">
        <v>115</v>
      </c>
      <c r="D72" s="0" t="s">
        <v>3877</v>
      </c>
      <c r="E72" s="0" t="s">
        <v>3878</v>
      </c>
      <c r="F72" s="0" t="s">
        <v>3733</v>
      </c>
      <c r="G72" s="0" t="s">
        <v>3879</v>
      </c>
    </row>
    <row customHeight="1" ht="11.25">
      <c r="A73" s="0" t="s">
        <v>16</v>
      </c>
      <c r="B73" s="0" t="s">
        <v>114</v>
      </c>
      <c r="C73" s="0" t="s">
        <v>115</v>
      </c>
      <c r="D73" s="0" t="s">
        <v>3880</v>
      </c>
      <c r="E73" s="0" t="s">
        <v>3881</v>
      </c>
      <c r="F73" s="0" t="s">
        <v>3733</v>
      </c>
      <c r="G73" s="0" t="s">
        <v>3882</v>
      </c>
    </row>
    <row customHeight="1" ht="11.25">
      <c r="A74" s="0" t="s">
        <v>16</v>
      </c>
      <c r="B74" s="0" t="s">
        <v>114</v>
      </c>
      <c r="C74" s="0" t="s">
        <v>115</v>
      </c>
      <c r="D74" s="0" t="s">
        <v>3883</v>
      </c>
      <c r="E74" s="0" t="s">
        <v>3884</v>
      </c>
      <c r="F74" s="0" t="s">
        <v>3733</v>
      </c>
      <c r="G74" s="0" t="s">
        <v>3885</v>
      </c>
    </row>
    <row customHeight="1" ht="11.25">
      <c r="A75" s="0" t="s">
        <v>16</v>
      </c>
      <c r="B75" s="0" t="s">
        <v>118</v>
      </c>
      <c r="C75" s="0" t="s">
        <v>119</v>
      </c>
      <c r="D75" s="0" t="s">
        <v>118</v>
      </c>
      <c r="E75" s="0" t="s">
        <v>119</v>
      </c>
      <c r="F75" s="0" t="s">
        <v>3730</v>
      </c>
      <c r="G75" s="0" t="s">
        <v>117</v>
      </c>
    </row>
    <row customHeight="1" ht="11.25">
      <c r="A76" s="0" t="s">
        <v>16</v>
      </c>
      <c r="B76" s="0" t="s">
        <v>118</v>
      </c>
      <c r="C76" s="0" t="s">
        <v>119</v>
      </c>
      <c r="D76" s="0" t="s">
        <v>3886</v>
      </c>
      <c r="E76" s="0" t="s">
        <v>3887</v>
      </c>
      <c r="F76" s="0" t="s">
        <v>3733</v>
      </c>
      <c r="G76" s="0" t="s">
        <v>3888</v>
      </c>
    </row>
    <row customHeight="1" ht="11.25">
      <c r="A77" s="0" t="s">
        <v>16</v>
      </c>
      <c r="B77" s="0" t="s">
        <v>118</v>
      </c>
      <c r="C77" s="0" t="s">
        <v>119</v>
      </c>
      <c r="D77" s="0" t="s">
        <v>3889</v>
      </c>
      <c r="E77" s="0" t="s">
        <v>3890</v>
      </c>
      <c r="F77" s="0" t="s">
        <v>3733</v>
      </c>
      <c r="G77" s="0" t="s">
        <v>3891</v>
      </c>
    </row>
    <row customHeight="1" ht="11.25">
      <c r="A78" s="0" t="s">
        <v>16</v>
      </c>
      <c r="B78" s="0" t="s">
        <v>118</v>
      </c>
      <c r="C78" s="0" t="s">
        <v>119</v>
      </c>
      <c r="D78" s="0" t="s">
        <v>3892</v>
      </c>
      <c r="E78" s="0" t="s">
        <v>3893</v>
      </c>
      <c r="F78" s="0" t="s">
        <v>3733</v>
      </c>
      <c r="G78" s="0" t="s">
        <v>3894</v>
      </c>
    </row>
    <row customHeight="1" ht="11.25">
      <c r="A79" s="0" t="s">
        <v>16</v>
      </c>
      <c r="B79" s="0" t="s">
        <v>118</v>
      </c>
      <c r="C79" s="0" t="s">
        <v>119</v>
      </c>
      <c r="D79" s="0" t="s">
        <v>3895</v>
      </c>
      <c r="E79" s="0" t="s">
        <v>3896</v>
      </c>
      <c r="F79" s="0" t="s">
        <v>3733</v>
      </c>
      <c r="G79" s="0" t="s">
        <v>3897</v>
      </c>
    </row>
    <row customHeight="1" ht="11.25">
      <c r="A80" s="0" t="s">
        <v>16</v>
      </c>
      <c r="B80" s="0" t="s">
        <v>118</v>
      </c>
      <c r="C80" s="0" t="s">
        <v>119</v>
      </c>
      <c r="D80" s="0" t="s">
        <v>3898</v>
      </c>
      <c r="E80" s="0" t="s">
        <v>3899</v>
      </c>
      <c r="F80" s="0" t="s">
        <v>3733</v>
      </c>
      <c r="G80" s="0" t="s">
        <v>3900</v>
      </c>
    </row>
    <row customHeight="1" ht="11.25">
      <c r="A81" s="0" t="s">
        <v>16</v>
      </c>
      <c r="B81" s="0" t="s">
        <v>118</v>
      </c>
      <c r="C81" s="0" t="s">
        <v>119</v>
      </c>
      <c r="D81" s="0" t="s">
        <v>3901</v>
      </c>
      <c r="E81" s="0" t="s">
        <v>3902</v>
      </c>
      <c r="F81" s="0" t="s">
        <v>3733</v>
      </c>
      <c r="G81" s="0" t="s">
        <v>3903</v>
      </c>
    </row>
    <row customHeight="1" ht="11.25">
      <c r="A82" s="0" t="s">
        <v>16</v>
      </c>
      <c r="B82" s="0" t="s">
        <v>118</v>
      </c>
      <c r="C82" s="0" t="s">
        <v>119</v>
      </c>
      <c r="D82" s="0" t="s">
        <v>3904</v>
      </c>
      <c r="E82" s="0" t="s">
        <v>3905</v>
      </c>
      <c r="F82" s="0" t="s">
        <v>3733</v>
      </c>
      <c r="G82" s="0" t="s">
        <v>3906</v>
      </c>
    </row>
    <row customHeight="1" ht="11.25">
      <c r="A83" s="0" t="s">
        <v>16</v>
      </c>
      <c r="B83" s="0" t="s">
        <v>123</v>
      </c>
      <c r="C83" s="0" t="s">
        <v>124</v>
      </c>
      <c r="D83" s="0" t="s">
        <v>123</v>
      </c>
      <c r="E83" s="0" t="s">
        <v>124</v>
      </c>
      <c r="F83" s="0" t="s">
        <v>3730</v>
      </c>
      <c r="G83" s="0" t="s">
        <v>122</v>
      </c>
    </row>
    <row customHeight="1" ht="11.25">
      <c r="A84" s="0" t="s">
        <v>16</v>
      </c>
      <c r="B84" s="0" t="s">
        <v>123</v>
      </c>
      <c r="C84" s="0" t="s">
        <v>124</v>
      </c>
      <c r="D84" s="0" t="s">
        <v>3907</v>
      </c>
      <c r="E84" s="0" t="s">
        <v>3908</v>
      </c>
      <c r="F84" s="0" t="s">
        <v>3733</v>
      </c>
      <c r="G84" s="0" t="s">
        <v>3909</v>
      </c>
    </row>
    <row customHeight="1" ht="11.25">
      <c r="A85" s="0" t="s">
        <v>16</v>
      </c>
      <c r="B85" s="0" t="s">
        <v>123</v>
      </c>
      <c r="C85" s="0" t="s">
        <v>124</v>
      </c>
      <c r="D85" s="0" t="s">
        <v>3910</v>
      </c>
      <c r="E85" s="0" t="s">
        <v>3911</v>
      </c>
      <c r="F85" s="0" t="s">
        <v>3733</v>
      </c>
      <c r="G85" s="0" t="s">
        <v>3912</v>
      </c>
    </row>
    <row customHeight="1" ht="11.25">
      <c r="A86" s="0" t="s">
        <v>16</v>
      </c>
      <c r="B86" s="0" t="s">
        <v>123</v>
      </c>
      <c r="C86" s="0" t="s">
        <v>124</v>
      </c>
      <c r="D86" s="0" t="s">
        <v>3913</v>
      </c>
      <c r="E86" s="0" t="s">
        <v>3914</v>
      </c>
      <c r="F86" s="0" t="s">
        <v>3733</v>
      </c>
      <c r="G86" s="0" t="s">
        <v>3915</v>
      </c>
    </row>
    <row customHeight="1" ht="11.25">
      <c r="A87" s="0" t="s">
        <v>16</v>
      </c>
      <c r="B87" s="0" t="s">
        <v>123</v>
      </c>
      <c r="C87" s="0" t="s">
        <v>124</v>
      </c>
      <c r="D87" s="0" t="s">
        <v>3916</v>
      </c>
      <c r="E87" s="0" t="s">
        <v>3917</v>
      </c>
      <c r="F87" s="0" t="s">
        <v>3733</v>
      </c>
      <c r="G87" s="0" t="s">
        <v>3918</v>
      </c>
    </row>
    <row customHeight="1" ht="11.25">
      <c r="A88" s="0" t="s">
        <v>16</v>
      </c>
      <c r="B88" s="0" t="s">
        <v>123</v>
      </c>
      <c r="C88" s="0" t="s">
        <v>124</v>
      </c>
      <c r="D88" s="0" t="s">
        <v>3919</v>
      </c>
      <c r="E88" s="0" t="s">
        <v>3920</v>
      </c>
      <c r="F88" s="0" t="s">
        <v>3733</v>
      </c>
      <c r="G88" s="0" t="s">
        <v>3921</v>
      </c>
    </row>
    <row customHeight="1" ht="11.25">
      <c r="A89" s="0" t="s">
        <v>16</v>
      </c>
      <c r="B89" s="0" t="s">
        <v>123</v>
      </c>
      <c r="C89" s="0" t="s">
        <v>124</v>
      </c>
      <c r="D89" s="0" t="s">
        <v>3922</v>
      </c>
      <c r="E89" s="0" t="s">
        <v>3923</v>
      </c>
      <c r="F89" s="0" t="s">
        <v>3733</v>
      </c>
      <c r="G89" s="0" t="s">
        <v>3924</v>
      </c>
    </row>
    <row customHeight="1" ht="11.25">
      <c r="A90" s="0" t="s">
        <v>16</v>
      </c>
      <c r="B90" s="0" t="s">
        <v>123</v>
      </c>
      <c r="C90" s="0" t="s">
        <v>124</v>
      </c>
      <c r="D90" s="0" t="s">
        <v>3925</v>
      </c>
      <c r="E90" s="0" t="s">
        <v>3926</v>
      </c>
      <c r="F90" s="0" t="s">
        <v>3733</v>
      </c>
      <c r="G90" s="0" t="s">
        <v>3927</v>
      </c>
    </row>
    <row customHeight="1" ht="11.25">
      <c r="A91" s="0" t="s">
        <v>16</v>
      </c>
      <c r="B91" s="0" t="s">
        <v>123</v>
      </c>
      <c r="C91" s="0" t="s">
        <v>124</v>
      </c>
      <c r="D91" s="0" t="s">
        <v>3928</v>
      </c>
      <c r="E91" s="0" t="s">
        <v>3929</v>
      </c>
      <c r="F91" s="0" t="s">
        <v>3733</v>
      </c>
      <c r="G91" s="0" t="s">
        <v>3930</v>
      </c>
    </row>
    <row customHeight="1" ht="11.25">
      <c r="A92" s="0" t="s">
        <v>16</v>
      </c>
      <c r="B92" s="0" t="s">
        <v>3931</v>
      </c>
      <c r="C92" s="0" t="s">
        <v>3932</v>
      </c>
      <c r="D92" s="0" t="s">
        <v>3931</v>
      </c>
      <c r="E92" s="0" t="s">
        <v>3932</v>
      </c>
      <c r="F92" s="0" t="s">
        <v>3730</v>
      </c>
      <c r="G92" s="0" t="s">
        <v>3933</v>
      </c>
    </row>
    <row customHeight="1" ht="11.25">
      <c r="A93" s="0" t="s">
        <v>16</v>
      </c>
      <c r="B93" s="0" t="s">
        <v>3931</v>
      </c>
      <c r="C93" s="0" t="s">
        <v>3932</v>
      </c>
      <c r="D93" s="0" t="s">
        <v>3934</v>
      </c>
      <c r="E93" s="0" t="s">
        <v>3935</v>
      </c>
      <c r="F93" s="0" t="s">
        <v>3733</v>
      </c>
      <c r="G93" s="0" t="s">
        <v>3936</v>
      </c>
    </row>
    <row customHeight="1" ht="11.25">
      <c r="A94" s="0" t="s">
        <v>16</v>
      </c>
      <c r="B94" s="0" t="s">
        <v>3931</v>
      </c>
      <c r="C94" s="0" t="s">
        <v>3932</v>
      </c>
      <c r="D94" s="0" t="s">
        <v>3937</v>
      </c>
      <c r="E94" s="0" t="s">
        <v>3938</v>
      </c>
      <c r="F94" s="0" t="s">
        <v>3733</v>
      </c>
      <c r="G94" s="0" t="s">
        <v>3939</v>
      </c>
    </row>
    <row customHeight="1" ht="11.25">
      <c r="A95" s="0" t="s">
        <v>16</v>
      </c>
      <c r="B95" s="0" t="s">
        <v>3931</v>
      </c>
      <c r="C95" s="0" t="s">
        <v>3932</v>
      </c>
      <c r="D95" s="0" t="s">
        <v>3940</v>
      </c>
      <c r="E95" s="0" t="s">
        <v>3941</v>
      </c>
      <c r="F95" s="0" t="s">
        <v>3733</v>
      </c>
      <c r="G95" s="0" t="s">
        <v>3942</v>
      </c>
    </row>
    <row customHeight="1" ht="11.25">
      <c r="A96" s="0" t="s">
        <v>16</v>
      </c>
      <c r="B96" s="0" t="s">
        <v>3931</v>
      </c>
      <c r="C96" s="0" t="s">
        <v>3932</v>
      </c>
      <c r="D96" s="0" t="s">
        <v>3943</v>
      </c>
      <c r="E96" s="0" t="s">
        <v>3944</v>
      </c>
      <c r="F96" s="0" t="s">
        <v>3733</v>
      </c>
      <c r="G96" s="0" t="s">
        <v>3945</v>
      </c>
    </row>
    <row customHeight="1" ht="11.25">
      <c r="A97" s="0" t="s">
        <v>16</v>
      </c>
      <c r="B97" s="0" t="s">
        <v>3931</v>
      </c>
      <c r="C97" s="0" t="s">
        <v>3932</v>
      </c>
      <c r="D97" s="0" t="s">
        <v>3946</v>
      </c>
      <c r="E97" s="0" t="s">
        <v>3947</v>
      </c>
      <c r="F97" s="0" t="s">
        <v>3733</v>
      </c>
      <c r="G97" s="0" t="s">
        <v>3948</v>
      </c>
    </row>
    <row customHeight="1" ht="11.25">
      <c r="A98" s="0" t="s">
        <v>16</v>
      </c>
      <c r="B98" s="0" t="s">
        <v>3931</v>
      </c>
      <c r="C98" s="0" t="s">
        <v>3932</v>
      </c>
      <c r="D98" s="0" t="s">
        <v>3949</v>
      </c>
      <c r="E98" s="0" t="s">
        <v>3950</v>
      </c>
      <c r="F98" s="0" t="s">
        <v>3733</v>
      </c>
      <c r="G98" s="0" t="s">
        <v>3951</v>
      </c>
    </row>
    <row customHeight="1" ht="11.25">
      <c r="A99" s="0" t="s">
        <v>16</v>
      </c>
      <c r="B99" s="0" t="s">
        <v>127</v>
      </c>
      <c r="C99" s="0" t="s">
        <v>128</v>
      </c>
      <c r="D99" s="0" t="s">
        <v>127</v>
      </c>
      <c r="E99" s="0" t="s">
        <v>128</v>
      </c>
      <c r="F99" s="0" t="s">
        <v>3730</v>
      </c>
      <c r="G99" s="0" t="s">
        <v>126</v>
      </c>
    </row>
    <row customHeight="1" ht="11.25">
      <c r="A100" s="0" t="s">
        <v>16</v>
      </c>
      <c r="B100" s="0" t="s">
        <v>127</v>
      </c>
      <c r="C100" s="0" t="s">
        <v>128</v>
      </c>
      <c r="D100" s="0" t="s">
        <v>3952</v>
      </c>
      <c r="E100" s="0" t="s">
        <v>3953</v>
      </c>
      <c r="F100" s="0" t="s">
        <v>3954</v>
      </c>
      <c r="G100" s="0" t="s">
        <v>3955</v>
      </c>
    </row>
    <row customHeight="1" ht="11.25">
      <c r="A101" s="0" t="s">
        <v>16</v>
      </c>
      <c r="B101" s="0" t="s">
        <v>127</v>
      </c>
      <c r="C101" s="0" t="s">
        <v>128</v>
      </c>
      <c r="D101" s="0" t="s">
        <v>3781</v>
      </c>
      <c r="E101" s="0" t="s">
        <v>3956</v>
      </c>
      <c r="F101" s="0" t="s">
        <v>3733</v>
      </c>
      <c r="G101" s="0" t="s">
        <v>3957</v>
      </c>
    </row>
    <row customHeight="1" ht="11.25">
      <c r="A102" s="0" t="s">
        <v>16</v>
      </c>
      <c r="B102" s="0" t="s">
        <v>127</v>
      </c>
      <c r="C102" s="0" t="s">
        <v>128</v>
      </c>
      <c r="D102" s="0" t="s">
        <v>3958</v>
      </c>
      <c r="E102" s="0" t="s">
        <v>3959</v>
      </c>
      <c r="F102" s="0" t="s">
        <v>3733</v>
      </c>
      <c r="G102" s="0" t="s">
        <v>3960</v>
      </c>
    </row>
    <row customHeight="1" ht="11.25">
      <c r="A103" s="0" t="s">
        <v>16</v>
      </c>
      <c r="B103" s="0" t="s">
        <v>127</v>
      </c>
      <c r="C103" s="0" t="s">
        <v>128</v>
      </c>
      <c r="D103" s="0" t="s">
        <v>3961</v>
      </c>
      <c r="E103" s="0" t="s">
        <v>3962</v>
      </c>
      <c r="F103" s="0" t="s">
        <v>3733</v>
      </c>
      <c r="G103" s="0" t="s">
        <v>3963</v>
      </c>
    </row>
    <row customHeight="1" ht="11.25">
      <c r="A104" s="0" t="s">
        <v>16</v>
      </c>
      <c r="B104" s="0" t="s">
        <v>127</v>
      </c>
      <c r="C104" s="0" t="s">
        <v>128</v>
      </c>
      <c r="D104" s="0" t="s">
        <v>3964</v>
      </c>
      <c r="E104" s="0" t="s">
        <v>3965</v>
      </c>
      <c r="F104" s="0" t="s">
        <v>3733</v>
      </c>
      <c r="G104" s="0" t="s">
        <v>3966</v>
      </c>
    </row>
    <row customHeight="1" ht="11.25">
      <c r="A105" s="0" t="s">
        <v>16</v>
      </c>
      <c r="B105" s="0" t="s">
        <v>127</v>
      </c>
      <c r="C105" s="0" t="s">
        <v>128</v>
      </c>
      <c r="D105" s="0" t="s">
        <v>3967</v>
      </c>
      <c r="E105" s="0" t="s">
        <v>3968</v>
      </c>
      <c r="F105" s="0" t="s">
        <v>3733</v>
      </c>
      <c r="G105" s="0" t="s">
        <v>3969</v>
      </c>
    </row>
    <row customHeight="1" ht="11.25">
      <c r="A106" s="0" t="s">
        <v>16</v>
      </c>
      <c r="B106" s="0" t="s">
        <v>127</v>
      </c>
      <c r="C106" s="0" t="s">
        <v>128</v>
      </c>
      <c r="D106" s="0" t="s">
        <v>3970</v>
      </c>
      <c r="E106" s="0" t="s">
        <v>3971</v>
      </c>
      <c r="F106" s="0" t="s">
        <v>3733</v>
      </c>
      <c r="G106" s="0" t="s">
        <v>3972</v>
      </c>
    </row>
    <row customHeight="1" ht="11.25">
      <c r="A107" s="0" t="s">
        <v>16</v>
      </c>
      <c r="B107" s="0" t="s">
        <v>127</v>
      </c>
      <c r="C107" s="0" t="s">
        <v>128</v>
      </c>
      <c r="D107" s="0" t="s">
        <v>3973</v>
      </c>
      <c r="E107" s="0" t="s">
        <v>3974</v>
      </c>
      <c r="F107" s="0" t="s">
        <v>3733</v>
      </c>
      <c r="G107" s="0" t="s">
        <v>3975</v>
      </c>
    </row>
    <row customHeight="1" ht="11.25">
      <c r="A108" s="0" t="s">
        <v>16</v>
      </c>
      <c r="B108" s="0" t="s">
        <v>127</v>
      </c>
      <c r="C108" s="0" t="s">
        <v>128</v>
      </c>
      <c r="D108" s="0" t="s">
        <v>3976</v>
      </c>
      <c r="E108" s="0" t="s">
        <v>3977</v>
      </c>
      <c r="F108" s="0" t="s">
        <v>3733</v>
      </c>
      <c r="G108" s="0" t="s">
        <v>3978</v>
      </c>
    </row>
    <row customHeight="1" ht="11.25">
      <c r="A109" s="0" t="s">
        <v>16</v>
      </c>
      <c r="B109" s="0" t="s">
        <v>127</v>
      </c>
      <c r="C109" s="0" t="s">
        <v>128</v>
      </c>
      <c r="D109" s="0" t="s">
        <v>3979</v>
      </c>
      <c r="E109" s="0" t="s">
        <v>3980</v>
      </c>
      <c r="F109" s="0" t="s">
        <v>3733</v>
      </c>
      <c r="G109" s="0" t="s">
        <v>3981</v>
      </c>
    </row>
    <row customHeight="1" ht="11.25">
      <c r="A110" s="0" t="s">
        <v>16</v>
      </c>
      <c r="B110" s="0" t="s">
        <v>127</v>
      </c>
      <c r="C110" s="0" t="s">
        <v>128</v>
      </c>
      <c r="D110" s="0" t="s">
        <v>3835</v>
      </c>
      <c r="E110" s="0" t="s">
        <v>3982</v>
      </c>
      <c r="F110" s="0" t="s">
        <v>3733</v>
      </c>
      <c r="G110" s="0" t="s">
        <v>3983</v>
      </c>
    </row>
    <row customHeight="1" ht="11.25">
      <c r="A111" s="0" t="s">
        <v>16</v>
      </c>
      <c r="B111" s="0" t="s">
        <v>127</v>
      </c>
      <c r="C111" s="0" t="s">
        <v>128</v>
      </c>
      <c r="D111" s="0" t="s">
        <v>3984</v>
      </c>
      <c r="E111" s="0" t="s">
        <v>3985</v>
      </c>
      <c r="F111" s="0" t="s">
        <v>3733</v>
      </c>
      <c r="G111" s="0" t="s">
        <v>3986</v>
      </c>
    </row>
    <row customHeight="1" ht="11.25">
      <c r="A112" s="0" t="s">
        <v>16</v>
      </c>
      <c r="B112" s="0" t="s">
        <v>127</v>
      </c>
      <c r="C112" s="0" t="s">
        <v>128</v>
      </c>
      <c r="D112" s="0" t="s">
        <v>3987</v>
      </c>
      <c r="E112" s="0" t="s">
        <v>3988</v>
      </c>
      <c r="F112" s="0" t="s">
        <v>3733</v>
      </c>
      <c r="G112" s="0" t="s">
        <v>3989</v>
      </c>
    </row>
    <row customHeight="1" ht="11.25">
      <c r="A113" s="0" t="s">
        <v>16</v>
      </c>
      <c r="B113" s="0" t="s">
        <v>127</v>
      </c>
      <c r="C113" s="0" t="s">
        <v>128</v>
      </c>
      <c r="D113" s="0" t="s">
        <v>3990</v>
      </c>
      <c r="E113" s="0" t="s">
        <v>3991</v>
      </c>
      <c r="F113" s="0" t="s">
        <v>3733</v>
      </c>
      <c r="G113" s="0" t="s">
        <v>3992</v>
      </c>
    </row>
    <row customHeight="1" ht="11.25">
      <c r="A114" s="0" t="s">
        <v>16</v>
      </c>
      <c r="B114" s="0" t="s">
        <v>131</v>
      </c>
      <c r="C114" s="0" t="s">
        <v>132</v>
      </c>
      <c r="D114" s="0" t="s">
        <v>131</v>
      </c>
      <c r="E114" s="0" t="s">
        <v>132</v>
      </c>
      <c r="F114" s="0" t="s">
        <v>3730</v>
      </c>
      <c r="G114" s="0" t="s">
        <v>130</v>
      </c>
    </row>
    <row customHeight="1" ht="11.25">
      <c r="A115" s="0" t="s">
        <v>16</v>
      </c>
      <c r="B115" s="0" t="s">
        <v>131</v>
      </c>
      <c r="C115" s="0" t="s">
        <v>132</v>
      </c>
      <c r="D115" s="0" t="s">
        <v>3993</v>
      </c>
      <c r="E115" s="0" t="s">
        <v>3994</v>
      </c>
      <c r="F115" s="0" t="s">
        <v>3733</v>
      </c>
      <c r="G115" s="0" t="s">
        <v>3995</v>
      </c>
    </row>
    <row customHeight="1" ht="11.25">
      <c r="A116" s="0" t="s">
        <v>16</v>
      </c>
      <c r="B116" s="0" t="s">
        <v>131</v>
      </c>
      <c r="C116" s="0" t="s">
        <v>132</v>
      </c>
      <c r="D116" s="0" t="s">
        <v>3996</v>
      </c>
      <c r="E116" s="0" t="s">
        <v>3997</v>
      </c>
      <c r="F116" s="0" t="s">
        <v>3733</v>
      </c>
      <c r="G116" s="0" t="s">
        <v>3998</v>
      </c>
    </row>
    <row customHeight="1" ht="11.25">
      <c r="A117" s="0" t="s">
        <v>16</v>
      </c>
      <c r="B117" s="0" t="s">
        <v>131</v>
      </c>
      <c r="C117" s="0" t="s">
        <v>132</v>
      </c>
      <c r="D117" s="0" t="s">
        <v>3999</v>
      </c>
      <c r="E117" s="0" t="s">
        <v>4000</v>
      </c>
      <c r="F117" s="0" t="s">
        <v>3733</v>
      </c>
      <c r="G117" s="0" t="s">
        <v>4001</v>
      </c>
    </row>
    <row customHeight="1" ht="11.25">
      <c r="A118" s="0" t="s">
        <v>16</v>
      </c>
      <c r="B118" s="0" t="s">
        <v>131</v>
      </c>
      <c r="C118" s="0" t="s">
        <v>132</v>
      </c>
      <c r="D118" s="0" t="s">
        <v>4002</v>
      </c>
      <c r="E118" s="0" t="s">
        <v>4003</v>
      </c>
      <c r="F118" s="0" t="s">
        <v>3733</v>
      </c>
      <c r="G118" s="0" t="s">
        <v>4004</v>
      </c>
    </row>
    <row customHeight="1" ht="11.25">
      <c r="A119" s="0" t="s">
        <v>16</v>
      </c>
      <c r="B119" s="0" t="s">
        <v>131</v>
      </c>
      <c r="C119" s="0" t="s">
        <v>132</v>
      </c>
      <c r="D119" s="0" t="s">
        <v>4005</v>
      </c>
      <c r="E119" s="0" t="s">
        <v>4006</v>
      </c>
      <c r="F119" s="0" t="s">
        <v>3733</v>
      </c>
      <c r="G119" s="0" t="s">
        <v>4007</v>
      </c>
    </row>
    <row customHeight="1" ht="11.25">
      <c r="A120" s="0" t="s">
        <v>16</v>
      </c>
      <c r="B120" s="0" t="s">
        <v>131</v>
      </c>
      <c r="C120" s="0" t="s">
        <v>132</v>
      </c>
      <c r="D120" s="0" t="s">
        <v>4008</v>
      </c>
      <c r="E120" s="0" t="s">
        <v>4009</v>
      </c>
      <c r="F120" s="0" t="s">
        <v>3733</v>
      </c>
      <c r="G120" s="0" t="s">
        <v>4010</v>
      </c>
    </row>
    <row customHeight="1" ht="11.25">
      <c r="A121" s="0" t="s">
        <v>16</v>
      </c>
      <c r="B121" s="0" t="s">
        <v>131</v>
      </c>
      <c r="C121" s="0" t="s">
        <v>132</v>
      </c>
      <c r="D121" s="0" t="s">
        <v>4011</v>
      </c>
      <c r="E121" s="0" t="s">
        <v>4012</v>
      </c>
      <c r="F121" s="0" t="s">
        <v>3733</v>
      </c>
      <c r="G121" s="0" t="s">
        <v>4013</v>
      </c>
    </row>
    <row customHeight="1" ht="11.25">
      <c r="A122" s="0" t="s">
        <v>16</v>
      </c>
      <c r="B122" s="0" t="s">
        <v>131</v>
      </c>
      <c r="C122" s="0" t="s">
        <v>132</v>
      </c>
      <c r="D122" s="0" t="s">
        <v>4014</v>
      </c>
      <c r="E122" s="0" t="s">
        <v>4015</v>
      </c>
      <c r="F122" s="0" t="s">
        <v>3733</v>
      </c>
      <c r="G122" s="0" t="s">
        <v>4016</v>
      </c>
    </row>
    <row customHeight="1" ht="11.25">
      <c r="A123" s="0" t="s">
        <v>16</v>
      </c>
      <c r="B123" s="0" t="s">
        <v>131</v>
      </c>
      <c r="C123" s="0" t="s">
        <v>132</v>
      </c>
      <c r="D123" s="0" t="s">
        <v>4017</v>
      </c>
      <c r="E123" s="0" t="s">
        <v>4018</v>
      </c>
      <c r="F123" s="0" t="s">
        <v>3733</v>
      </c>
      <c r="G123" s="0" t="s">
        <v>4019</v>
      </c>
    </row>
    <row customHeight="1" ht="11.25">
      <c r="A124" s="0" t="s">
        <v>16</v>
      </c>
      <c r="B124" s="0" t="s">
        <v>131</v>
      </c>
      <c r="C124" s="0" t="s">
        <v>132</v>
      </c>
      <c r="D124" s="0" t="s">
        <v>4020</v>
      </c>
      <c r="E124" s="0" t="s">
        <v>4021</v>
      </c>
      <c r="F124" s="0" t="s">
        <v>3733</v>
      </c>
      <c r="G124" s="0" t="s">
        <v>4022</v>
      </c>
    </row>
    <row customHeight="1" ht="11.25">
      <c r="A125" s="0" t="s">
        <v>16</v>
      </c>
      <c r="B125" s="0" t="s">
        <v>131</v>
      </c>
      <c r="C125" s="0" t="s">
        <v>132</v>
      </c>
      <c r="D125" s="0" t="s">
        <v>4023</v>
      </c>
      <c r="E125" s="0" t="s">
        <v>4024</v>
      </c>
      <c r="F125" s="0" t="s">
        <v>3733</v>
      </c>
      <c r="G125" s="0" t="s">
        <v>4025</v>
      </c>
    </row>
    <row customHeight="1" ht="11.25">
      <c r="A126" s="0" t="s">
        <v>16</v>
      </c>
      <c r="B126" s="0" t="s">
        <v>131</v>
      </c>
      <c r="C126" s="0" t="s">
        <v>132</v>
      </c>
      <c r="D126" s="0" t="s">
        <v>4026</v>
      </c>
      <c r="E126" s="0" t="s">
        <v>4027</v>
      </c>
      <c r="F126" s="0" t="s">
        <v>3733</v>
      </c>
      <c r="G126" s="0" t="s">
        <v>4028</v>
      </c>
    </row>
    <row customHeight="1" ht="11.25">
      <c r="A127" s="0" t="s">
        <v>16</v>
      </c>
      <c r="B127" s="0" t="s">
        <v>4029</v>
      </c>
      <c r="C127" s="0" t="s">
        <v>4030</v>
      </c>
      <c r="D127" s="0" t="s">
        <v>4029</v>
      </c>
      <c r="E127" s="0" t="s">
        <v>4030</v>
      </c>
      <c r="F127" s="0" t="s">
        <v>3730</v>
      </c>
      <c r="G127" s="0" t="s">
        <v>4031</v>
      </c>
    </row>
    <row customHeight="1" ht="11.25">
      <c r="A128" s="0" t="s">
        <v>16</v>
      </c>
      <c r="B128" s="0" t="s">
        <v>4029</v>
      </c>
      <c r="C128" s="0" t="s">
        <v>4030</v>
      </c>
      <c r="D128" s="0" t="s">
        <v>4032</v>
      </c>
      <c r="E128" s="0" t="s">
        <v>4033</v>
      </c>
      <c r="F128" s="0" t="s">
        <v>3733</v>
      </c>
      <c r="G128" s="0" t="s">
        <v>4034</v>
      </c>
    </row>
    <row customHeight="1" ht="11.25">
      <c r="A129" s="0" t="s">
        <v>16</v>
      </c>
      <c r="B129" s="0" t="s">
        <v>4029</v>
      </c>
      <c r="C129" s="0" t="s">
        <v>4030</v>
      </c>
      <c r="D129" s="0" t="s">
        <v>4035</v>
      </c>
      <c r="E129" s="0" t="s">
        <v>4036</v>
      </c>
      <c r="F129" s="0" t="s">
        <v>3733</v>
      </c>
      <c r="G129" s="0" t="s">
        <v>4037</v>
      </c>
    </row>
    <row customHeight="1" ht="11.25">
      <c r="A130" s="0" t="s">
        <v>16</v>
      </c>
      <c r="B130" s="0" t="s">
        <v>4029</v>
      </c>
      <c r="C130" s="0" t="s">
        <v>4030</v>
      </c>
      <c r="D130" s="0" t="s">
        <v>4038</v>
      </c>
      <c r="E130" s="0" t="s">
        <v>4039</v>
      </c>
      <c r="F130" s="0" t="s">
        <v>3733</v>
      </c>
      <c r="G130" s="0" t="s">
        <v>4040</v>
      </c>
    </row>
    <row customHeight="1" ht="11.25">
      <c r="A131" s="0" t="s">
        <v>16</v>
      </c>
      <c r="B131" s="0" t="s">
        <v>4029</v>
      </c>
      <c r="C131" s="0" t="s">
        <v>4030</v>
      </c>
      <c r="D131" s="0" t="s">
        <v>4041</v>
      </c>
      <c r="E131" s="0" t="s">
        <v>4042</v>
      </c>
      <c r="F131" s="0" t="s">
        <v>3733</v>
      </c>
      <c r="G131" s="0" t="s">
        <v>4043</v>
      </c>
    </row>
    <row customHeight="1" ht="11.25">
      <c r="A132" s="0" t="s">
        <v>16</v>
      </c>
      <c r="B132" s="0" t="s">
        <v>4029</v>
      </c>
      <c r="C132" s="0" t="s">
        <v>4030</v>
      </c>
      <c r="D132" s="0" t="s">
        <v>4044</v>
      </c>
      <c r="E132" s="0" t="s">
        <v>4045</v>
      </c>
      <c r="F132" s="0" t="s">
        <v>3733</v>
      </c>
      <c r="G132" s="0" t="s">
        <v>4046</v>
      </c>
    </row>
    <row customHeight="1" ht="11.25">
      <c r="A133" s="0" t="s">
        <v>16</v>
      </c>
      <c r="B133" s="0" t="s">
        <v>4029</v>
      </c>
      <c r="C133" s="0" t="s">
        <v>4030</v>
      </c>
      <c r="D133" s="0" t="s">
        <v>4047</v>
      </c>
      <c r="E133" s="0" t="s">
        <v>4048</v>
      </c>
      <c r="F133" s="0" t="s">
        <v>3733</v>
      </c>
      <c r="G133" s="0" t="s">
        <v>4049</v>
      </c>
    </row>
    <row customHeight="1" ht="11.25">
      <c r="A134" s="0" t="s">
        <v>16</v>
      </c>
      <c r="B134" s="0" t="s">
        <v>136</v>
      </c>
      <c r="C134" s="0" t="s">
        <v>137</v>
      </c>
      <c r="D134" s="0" t="s">
        <v>136</v>
      </c>
      <c r="E134" s="0" t="s">
        <v>137</v>
      </c>
      <c r="F134" s="0" t="s">
        <v>3730</v>
      </c>
      <c r="G134" s="0" t="s">
        <v>135</v>
      </c>
    </row>
    <row customHeight="1" ht="11.25">
      <c r="A135" s="0" t="s">
        <v>16</v>
      </c>
      <c r="B135" s="0" t="s">
        <v>136</v>
      </c>
      <c r="C135" s="0" t="s">
        <v>137</v>
      </c>
      <c r="D135" s="0" t="s">
        <v>4050</v>
      </c>
      <c r="E135" s="0" t="s">
        <v>4051</v>
      </c>
      <c r="F135" s="0" t="s">
        <v>3733</v>
      </c>
      <c r="G135" s="0" t="s">
        <v>4052</v>
      </c>
    </row>
    <row customHeight="1" ht="11.25">
      <c r="A136" s="0" t="s">
        <v>16</v>
      </c>
      <c r="B136" s="0" t="s">
        <v>136</v>
      </c>
      <c r="C136" s="0" t="s">
        <v>137</v>
      </c>
      <c r="D136" s="0" t="s">
        <v>4053</v>
      </c>
      <c r="E136" s="0" t="s">
        <v>4054</v>
      </c>
      <c r="F136" s="0" t="s">
        <v>3733</v>
      </c>
      <c r="G136" s="0" t="s">
        <v>4055</v>
      </c>
    </row>
    <row customHeight="1" ht="11.25">
      <c r="A137" s="0" t="s">
        <v>16</v>
      </c>
      <c r="B137" s="0" t="s">
        <v>136</v>
      </c>
      <c r="C137" s="0" t="s">
        <v>137</v>
      </c>
      <c r="D137" s="0" t="s">
        <v>4056</v>
      </c>
      <c r="E137" s="0" t="s">
        <v>4057</v>
      </c>
      <c r="F137" s="0" t="s">
        <v>3733</v>
      </c>
      <c r="G137" s="0" t="s">
        <v>4058</v>
      </c>
    </row>
    <row customHeight="1" ht="11.25">
      <c r="A138" s="0" t="s">
        <v>16</v>
      </c>
      <c r="B138" s="0" t="s">
        <v>136</v>
      </c>
      <c r="C138" s="0" t="s">
        <v>137</v>
      </c>
      <c r="D138" s="0" t="s">
        <v>4059</v>
      </c>
      <c r="E138" s="0" t="s">
        <v>4060</v>
      </c>
      <c r="F138" s="0" t="s">
        <v>3733</v>
      </c>
      <c r="G138" s="0" t="s">
        <v>4061</v>
      </c>
    </row>
    <row customHeight="1" ht="11.25">
      <c r="A139" s="0" t="s">
        <v>16</v>
      </c>
      <c r="B139" s="0" t="s">
        <v>136</v>
      </c>
      <c r="C139" s="0" t="s">
        <v>137</v>
      </c>
      <c r="D139" s="0" t="s">
        <v>4062</v>
      </c>
      <c r="E139" s="0" t="s">
        <v>4063</v>
      </c>
      <c r="F139" s="0" t="s">
        <v>3733</v>
      </c>
      <c r="G139" s="0" t="s">
        <v>4064</v>
      </c>
    </row>
    <row customHeight="1" ht="11.25">
      <c r="A140" s="0" t="s">
        <v>16</v>
      </c>
      <c r="B140" s="0" t="s">
        <v>136</v>
      </c>
      <c r="C140" s="0" t="s">
        <v>137</v>
      </c>
      <c r="D140" s="0" t="s">
        <v>4065</v>
      </c>
      <c r="E140" s="0" t="s">
        <v>4066</v>
      </c>
      <c r="F140" s="0" t="s">
        <v>3733</v>
      </c>
      <c r="G140" s="0" t="s">
        <v>4067</v>
      </c>
    </row>
    <row customHeight="1" ht="11.25">
      <c r="A141" s="0" t="s">
        <v>16</v>
      </c>
      <c r="B141" s="0" t="s">
        <v>136</v>
      </c>
      <c r="C141" s="0" t="s">
        <v>137</v>
      </c>
      <c r="D141" s="0" t="s">
        <v>4068</v>
      </c>
      <c r="E141" s="0" t="s">
        <v>4069</v>
      </c>
      <c r="F141" s="0" t="s">
        <v>3733</v>
      </c>
      <c r="G141" s="0" t="s">
        <v>4070</v>
      </c>
    </row>
    <row customHeight="1" ht="11.25">
      <c r="A142" s="0" t="s">
        <v>16</v>
      </c>
      <c r="B142" s="0" t="s">
        <v>136</v>
      </c>
      <c r="C142" s="0" t="s">
        <v>137</v>
      </c>
      <c r="D142" s="0" t="s">
        <v>4071</v>
      </c>
      <c r="E142" s="0" t="s">
        <v>4072</v>
      </c>
      <c r="F142" s="0" t="s">
        <v>3733</v>
      </c>
      <c r="G142" s="0" t="s">
        <v>4073</v>
      </c>
    </row>
    <row customHeight="1" ht="11.25">
      <c r="A143" s="0" t="s">
        <v>16</v>
      </c>
      <c r="B143" s="0" t="s">
        <v>136</v>
      </c>
      <c r="C143" s="0" t="s">
        <v>137</v>
      </c>
      <c r="D143" s="0" t="s">
        <v>4074</v>
      </c>
      <c r="E143" s="0" t="s">
        <v>4075</v>
      </c>
      <c r="F143" s="0" t="s">
        <v>3733</v>
      </c>
      <c r="G143" s="0" t="s">
        <v>4076</v>
      </c>
    </row>
    <row customHeight="1" ht="11.25">
      <c r="A144" s="0" t="s">
        <v>16</v>
      </c>
      <c r="B144" s="0" t="s">
        <v>136</v>
      </c>
      <c r="C144" s="0" t="s">
        <v>137</v>
      </c>
      <c r="D144" s="0" t="s">
        <v>4077</v>
      </c>
      <c r="E144" s="0" t="s">
        <v>4078</v>
      </c>
      <c r="F144" s="0" t="s">
        <v>3733</v>
      </c>
      <c r="G144" s="0" t="s">
        <v>4079</v>
      </c>
    </row>
    <row customHeight="1" ht="11.25">
      <c r="A145" s="0" t="s">
        <v>16</v>
      </c>
      <c r="B145" s="0" t="s">
        <v>136</v>
      </c>
      <c r="C145" s="0" t="s">
        <v>137</v>
      </c>
      <c r="D145" s="0" t="s">
        <v>4080</v>
      </c>
      <c r="E145" s="0" t="s">
        <v>4081</v>
      </c>
      <c r="F145" s="0" t="s">
        <v>3733</v>
      </c>
      <c r="G145" s="0" t="s">
        <v>4082</v>
      </c>
    </row>
    <row customHeight="1" ht="11.25">
      <c r="A146" s="0" t="s">
        <v>16</v>
      </c>
      <c r="B146" s="0" t="s">
        <v>136</v>
      </c>
      <c r="C146" s="0" t="s">
        <v>137</v>
      </c>
      <c r="D146" s="0" t="s">
        <v>4083</v>
      </c>
      <c r="E146" s="0" t="s">
        <v>4084</v>
      </c>
      <c r="F146" s="0" t="s">
        <v>3733</v>
      </c>
      <c r="G146" s="0" t="s">
        <v>4085</v>
      </c>
    </row>
    <row customHeight="1" ht="11.25">
      <c r="A147" s="0" t="s">
        <v>16</v>
      </c>
      <c r="B147" s="0" t="s">
        <v>136</v>
      </c>
      <c r="C147" s="0" t="s">
        <v>137</v>
      </c>
      <c r="D147" s="0" t="s">
        <v>4086</v>
      </c>
      <c r="E147" s="0" t="s">
        <v>4087</v>
      </c>
      <c r="F147" s="0" t="s">
        <v>3733</v>
      </c>
      <c r="G147" s="0" t="s">
        <v>4088</v>
      </c>
    </row>
    <row customHeight="1" ht="11.25">
      <c r="A148" s="0" t="s">
        <v>16</v>
      </c>
      <c r="B148" s="0" t="s">
        <v>4089</v>
      </c>
      <c r="C148" s="0" t="s">
        <v>4090</v>
      </c>
      <c r="D148" s="0" t="s">
        <v>4089</v>
      </c>
      <c r="E148" s="0" t="s">
        <v>4090</v>
      </c>
      <c r="F148" s="0" t="s">
        <v>3730</v>
      </c>
      <c r="G148" s="0" t="s">
        <v>4091</v>
      </c>
    </row>
    <row customHeight="1" ht="11.25">
      <c r="A149" s="0" t="s">
        <v>16</v>
      </c>
      <c r="B149" s="0" t="s">
        <v>4089</v>
      </c>
      <c r="C149" s="0" t="s">
        <v>4090</v>
      </c>
      <c r="D149" s="0" t="s">
        <v>4092</v>
      </c>
      <c r="E149" s="0" t="s">
        <v>4093</v>
      </c>
      <c r="F149" s="0" t="s">
        <v>3733</v>
      </c>
      <c r="G149" s="0" t="s">
        <v>4094</v>
      </c>
    </row>
    <row customHeight="1" ht="11.25">
      <c r="A150" s="0" t="s">
        <v>16</v>
      </c>
      <c r="B150" s="0" t="s">
        <v>4089</v>
      </c>
      <c r="C150" s="0" t="s">
        <v>4090</v>
      </c>
      <c r="D150" s="0" t="s">
        <v>4095</v>
      </c>
      <c r="E150" s="0" t="s">
        <v>4096</v>
      </c>
      <c r="F150" s="0" t="s">
        <v>3733</v>
      </c>
      <c r="G150" s="0" t="s">
        <v>4097</v>
      </c>
    </row>
    <row customHeight="1" ht="11.25">
      <c r="A151" s="0" t="s">
        <v>16</v>
      </c>
      <c r="B151" s="0" t="s">
        <v>4089</v>
      </c>
      <c r="C151" s="0" t="s">
        <v>4090</v>
      </c>
      <c r="D151" s="0" t="s">
        <v>4098</v>
      </c>
      <c r="E151" s="0" t="s">
        <v>4099</v>
      </c>
      <c r="F151" s="0" t="s">
        <v>3733</v>
      </c>
      <c r="G151" s="0" t="s">
        <v>4100</v>
      </c>
    </row>
    <row customHeight="1" ht="11.25">
      <c r="A152" s="0" t="s">
        <v>16</v>
      </c>
      <c r="B152" s="0" t="s">
        <v>4089</v>
      </c>
      <c r="C152" s="0" t="s">
        <v>4090</v>
      </c>
      <c r="D152" s="0" t="s">
        <v>4101</v>
      </c>
      <c r="E152" s="0" t="s">
        <v>4102</v>
      </c>
      <c r="F152" s="0" t="s">
        <v>3733</v>
      </c>
      <c r="G152" s="0" t="s">
        <v>4103</v>
      </c>
    </row>
    <row customHeight="1" ht="11.25">
      <c r="A153" s="0" t="s">
        <v>16</v>
      </c>
      <c r="B153" s="0" t="s">
        <v>4089</v>
      </c>
      <c r="C153" s="0" t="s">
        <v>4090</v>
      </c>
      <c r="D153" s="0" t="s">
        <v>4104</v>
      </c>
      <c r="E153" s="0" t="s">
        <v>4105</v>
      </c>
      <c r="F153" s="0" t="s">
        <v>3733</v>
      </c>
      <c r="G153" s="0" t="s">
        <v>4106</v>
      </c>
    </row>
    <row customHeight="1" ht="11.25">
      <c r="A154" s="0" t="s">
        <v>16</v>
      </c>
      <c r="B154" s="0" t="s">
        <v>4089</v>
      </c>
      <c r="C154" s="0" t="s">
        <v>4090</v>
      </c>
      <c r="D154" s="0" t="s">
        <v>4107</v>
      </c>
      <c r="E154" s="0" t="s">
        <v>4108</v>
      </c>
      <c r="F154" s="0" t="s">
        <v>3733</v>
      </c>
      <c r="G154" s="0" t="s">
        <v>4109</v>
      </c>
    </row>
    <row customHeight="1" ht="11.25">
      <c r="A155" s="0" t="s">
        <v>16</v>
      </c>
      <c r="B155" s="0" t="s">
        <v>4089</v>
      </c>
      <c r="C155" s="0" t="s">
        <v>4090</v>
      </c>
      <c r="D155" s="0" t="s">
        <v>4110</v>
      </c>
      <c r="E155" s="0" t="s">
        <v>4111</v>
      </c>
      <c r="F155" s="0" t="s">
        <v>3733</v>
      </c>
      <c r="G155" s="0" t="s">
        <v>4112</v>
      </c>
    </row>
    <row customHeight="1" ht="11.25">
      <c r="A156" s="0" t="s">
        <v>16</v>
      </c>
      <c r="B156" s="0" t="s">
        <v>4089</v>
      </c>
      <c r="C156" s="0" t="s">
        <v>4090</v>
      </c>
      <c r="D156" s="0" t="s">
        <v>4113</v>
      </c>
      <c r="E156" s="0" t="s">
        <v>4114</v>
      </c>
      <c r="F156" s="0" t="s">
        <v>3733</v>
      </c>
      <c r="G156" s="0" t="s">
        <v>4115</v>
      </c>
    </row>
    <row customHeight="1" ht="11.25">
      <c r="A157" s="0" t="s">
        <v>16</v>
      </c>
      <c r="B157" s="0" t="s">
        <v>4089</v>
      </c>
      <c r="C157" s="0" t="s">
        <v>4090</v>
      </c>
      <c r="D157" s="0" t="s">
        <v>4116</v>
      </c>
      <c r="E157" s="0" t="s">
        <v>4117</v>
      </c>
      <c r="F157" s="0" t="s">
        <v>3733</v>
      </c>
      <c r="G157" s="0" t="s">
        <v>4118</v>
      </c>
    </row>
    <row customHeight="1" ht="11.25">
      <c r="A158" s="0" t="s">
        <v>16</v>
      </c>
      <c r="B158" s="0" t="s">
        <v>4089</v>
      </c>
      <c r="C158" s="0" t="s">
        <v>4090</v>
      </c>
      <c r="D158" s="0" t="s">
        <v>4119</v>
      </c>
      <c r="E158" s="0" t="s">
        <v>4120</v>
      </c>
      <c r="F158" s="0" t="s">
        <v>3733</v>
      </c>
      <c r="G158" s="0" t="s">
        <v>4121</v>
      </c>
    </row>
    <row customHeight="1" ht="11.25">
      <c r="A159" s="0" t="s">
        <v>16</v>
      </c>
      <c r="B159" s="0" t="s">
        <v>4089</v>
      </c>
      <c r="C159" s="0" t="s">
        <v>4090</v>
      </c>
      <c r="D159" s="0" t="s">
        <v>4122</v>
      </c>
      <c r="E159" s="0" t="s">
        <v>4123</v>
      </c>
      <c r="F159" s="0" t="s">
        <v>3733</v>
      </c>
      <c r="G159" s="0" t="s">
        <v>4124</v>
      </c>
    </row>
    <row customHeight="1" ht="11.25">
      <c r="A160" s="0" t="s">
        <v>16</v>
      </c>
      <c r="B160" s="0" t="s">
        <v>4089</v>
      </c>
      <c r="C160" s="0" t="s">
        <v>4090</v>
      </c>
      <c r="D160" s="0" t="s">
        <v>4125</v>
      </c>
      <c r="E160" s="0" t="s">
        <v>4126</v>
      </c>
      <c r="F160" s="0" t="s">
        <v>3733</v>
      </c>
      <c r="G160" s="0" t="s">
        <v>4127</v>
      </c>
    </row>
    <row customHeight="1" ht="11.25">
      <c r="A161" s="0" t="s">
        <v>16</v>
      </c>
      <c r="B161" s="0" t="s">
        <v>4128</v>
      </c>
      <c r="C161" s="0" t="s">
        <v>4129</v>
      </c>
      <c r="D161" s="0" t="s">
        <v>4128</v>
      </c>
      <c r="E161" s="0" t="s">
        <v>4129</v>
      </c>
      <c r="F161" s="0" t="s">
        <v>3730</v>
      </c>
      <c r="G161" s="0" t="s">
        <v>4130</v>
      </c>
    </row>
    <row customHeight="1" ht="11.25">
      <c r="A162" s="0" t="s">
        <v>16</v>
      </c>
      <c r="B162" s="0" t="s">
        <v>4128</v>
      </c>
      <c r="C162" s="0" t="s">
        <v>4129</v>
      </c>
      <c r="D162" s="0" t="s">
        <v>4131</v>
      </c>
      <c r="E162" s="0" t="s">
        <v>4132</v>
      </c>
      <c r="F162" s="0" t="s">
        <v>3744</v>
      </c>
      <c r="G162" s="0" t="s">
        <v>4133</v>
      </c>
    </row>
    <row customHeight="1" ht="11.25">
      <c r="A163" s="0" t="s">
        <v>16</v>
      </c>
      <c r="B163" s="0" t="s">
        <v>4128</v>
      </c>
      <c r="C163" s="0" t="s">
        <v>4129</v>
      </c>
      <c r="D163" s="0" t="s">
        <v>4134</v>
      </c>
      <c r="E163" s="0" t="s">
        <v>4135</v>
      </c>
      <c r="F163" s="0" t="s">
        <v>3744</v>
      </c>
      <c r="G163" s="0" t="s">
        <v>4136</v>
      </c>
    </row>
    <row customHeight="1" ht="11.25">
      <c r="A164" s="0" t="s">
        <v>16</v>
      </c>
      <c r="B164" s="0" t="s">
        <v>4128</v>
      </c>
      <c r="C164" s="0" t="s">
        <v>4129</v>
      </c>
      <c r="D164" s="0" t="s">
        <v>4137</v>
      </c>
      <c r="E164" s="0" t="s">
        <v>4138</v>
      </c>
      <c r="F164" s="0" t="s">
        <v>3744</v>
      </c>
      <c r="G164" s="0" t="s">
        <v>4139</v>
      </c>
    </row>
    <row customHeight="1" ht="11.25">
      <c r="A165" s="0" t="s">
        <v>16</v>
      </c>
      <c r="B165" s="0" t="s">
        <v>4128</v>
      </c>
      <c r="C165" s="0" t="s">
        <v>4129</v>
      </c>
      <c r="D165" s="0" t="s">
        <v>4140</v>
      </c>
      <c r="E165" s="0" t="s">
        <v>4141</v>
      </c>
      <c r="F165" s="0" t="s">
        <v>3733</v>
      </c>
      <c r="G165" s="0" t="s">
        <v>4142</v>
      </c>
    </row>
    <row customHeight="1" ht="11.25">
      <c r="A166" s="0" t="s">
        <v>16</v>
      </c>
      <c r="B166" s="0" t="s">
        <v>4128</v>
      </c>
      <c r="C166" s="0" t="s">
        <v>4129</v>
      </c>
      <c r="D166" s="0" t="s">
        <v>4143</v>
      </c>
      <c r="E166" s="0" t="s">
        <v>4144</v>
      </c>
      <c r="F166" s="0" t="s">
        <v>3733</v>
      </c>
      <c r="G166" s="0" t="s">
        <v>4145</v>
      </c>
    </row>
    <row customHeight="1" ht="11.25">
      <c r="A167" s="0" t="s">
        <v>16</v>
      </c>
      <c r="B167" s="0" t="s">
        <v>4128</v>
      </c>
      <c r="C167" s="0" t="s">
        <v>4129</v>
      </c>
      <c r="D167" s="0" t="s">
        <v>4146</v>
      </c>
      <c r="E167" s="0" t="s">
        <v>4147</v>
      </c>
      <c r="F167" s="0" t="s">
        <v>3733</v>
      </c>
      <c r="G167" s="0" t="s">
        <v>4148</v>
      </c>
    </row>
    <row customHeight="1" ht="11.25">
      <c r="A168" s="0" t="s">
        <v>16</v>
      </c>
      <c r="B168" s="0" t="s">
        <v>4128</v>
      </c>
      <c r="C168" s="0" t="s">
        <v>4129</v>
      </c>
      <c r="D168" s="0" t="s">
        <v>4149</v>
      </c>
      <c r="E168" s="0" t="s">
        <v>4150</v>
      </c>
      <c r="F168" s="0" t="s">
        <v>3733</v>
      </c>
      <c r="G168" s="0" t="s">
        <v>4151</v>
      </c>
    </row>
    <row customHeight="1" ht="11.25">
      <c r="A169" s="0" t="s">
        <v>16</v>
      </c>
      <c r="B169" s="0" t="s">
        <v>4128</v>
      </c>
      <c r="C169" s="0" t="s">
        <v>4129</v>
      </c>
      <c r="D169" s="0" t="s">
        <v>4152</v>
      </c>
      <c r="E169" s="0" t="s">
        <v>4153</v>
      </c>
      <c r="F169" s="0" t="s">
        <v>3733</v>
      </c>
      <c r="G169" s="0" t="s">
        <v>4154</v>
      </c>
    </row>
    <row customHeight="1" ht="11.25">
      <c r="A170" s="0" t="s">
        <v>16</v>
      </c>
      <c r="B170" s="0" t="s">
        <v>4128</v>
      </c>
      <c r="C170" s="0" t="s">
        <v>4129</v>
      </c>
      <c r="D170" s="0" t="s">
        <v>4155</v>
      </c>
      <c r="E170" s="0" t="s">
        <v>4156</v>
      </c>
      <c r="F170" s="0" t="s">
        <v>3733</v>
      </c>
      <c r="G170" s="0" t="s">
        <v>4157</v>
      </c>
    </row>
    <row customHeight="1" ht="11.25">
      <c r="A171" s="0" t="s">
        <v>16</v>
      </c>
      <c r="B171" s="0" t="s">
        <v>4128</v>
      </c>
      <c r="C171" s="0" t="s">
        <v>4129</v>
      </c>
      <c r="D171" s="0" t="s">
        <v>4158</v>
      </c>
      <c r="E171" s="0" t="s">
        <v>4159</v>
      </c>
      <c r="F171" s="0" t="s">
        <v>3733</v>
      </c>
      <c r="G171" s="0" t="s">
        <v>4160</v>
      </c>
    </row>
    <row customHeight="1" ht="11.25">
      <c r="A172" s="0" t="s">
        <v>16</v>
      </c>
      <c r="B172" s="0" t="s">
        <v>4128</v>
      </c>
      <c r="C172" s="0" t="s">
        <v>4129</v>
      </c>
      <c r="D172" s="0" t="s">
        <v>4161</v>
      </c>
      <c r="E172" s="0" t="s">
        <v>4162</v>
      </c>
      <c r="F172" s="0" t="s">
        <v>3733</v>
      </c>
      <c r="G172" s="0" t="s">
        <v>4163</v>
      </c>
    </row>
    <row customHeight="1" ht="11.25">
      <c r="A173" s="0" t="s">
        <v>16</v>
      </c>
      <c r="B173" s="0" t="s">
        <v>4128</v>
      </c>
      <c r="C173" s="0" t="s">
        <v>4129</v>
      </c>
      <c r="D173" s="0" t="s">
        <v>4164</v>
      </c>
      <c r="E173" s="0" t="s">
        <v>4165</v>
      </c>
      <c r="F173" s="0" t="s">
        <v>3733</v>
      </c>
      <c r="G173" s="0" t="s">
        <v>4166</v>
      </c>
    </row>
    <row customHeight="1" ht="11.25">
      <c r="A174" s="0" t="s">
        <v>16</v>
      </c>
      <c r="B174" s="0" t="s">
        <v>4128</v>
      </c>
      <c r="C174" s="0" t="s">
        <v>4129</v>
      </c>
      <c r="D174" s="0" t="s">
        <v>4167</v>
      </c>
      <c r="E174" s="0" t="s">
        <v>4168</v>
      </c>
      <c r="F174" s="0" t="s">
        <v>3733</v>
      </c>
      <c r="G174" s="0" t="s">
        <v>4169</v>
      </c>
    </row>
    <row customHeight="1" ht="11.25">
      <c r="A175" s="0" t="s">
        <v>16</v>
      </c>
      <c r="B175" s="0" t="s">
        <v>141</v>
      </c>
      <c r="C175" s="0" t="s">
        <v>142</v>
      </c>
      <c r="D175" s="0" t="s">
        <v>141</v>
      </c>
      <c r="E175" s="0" t="s">
        <v>142</v>
      </c>
      <c r="F175" s="0" t="s">
        <v>3730</v>
      </c>
      <c r="G175" s="0" t="s">
        <v>140</v>
      </c>
    </row>
    <row customHeight="1" ht="11.25">
      <c r="A176" s="0" t="s">
        <v>16</v>
      </c>
      <c r="B176" s="0" t="s">
        <v>141</v>
      </c>
      <c r="C176" s="0" t="s">
        <v>142</v>
      </c>
      <c r="D176" s="0" t="s">
        <v>4170</v>
      </c>
      <c r="E176" s="0" t="s">
        <v>4171</v>
      </c>
      <c r="F176" s="0" t="s">
        <v>4172</v>
      </c>
      <c r="G176" s="0" t="s">
        <v>4173</v>
      </c>
    </row>
    <row customHeight="1" ht="11.25">
      <c r="A177" s="0" t="s">
        <v>16</v>
      </c>
      <c r="B177" s="0" t="s">
        <v>141</v>
      </c>
      <c r="C177" s="0" t="s">
        <v>142</v>
      </c>
      <c r="D177" s="0" t="s">
        <v>4174</v>
      </c>
      <c r="E177" s="0" t="s">
        <v>4175</v>
      </c>
      <c r="F177" s="0" t="s">
        <v>3733</v>
      </c>
      <c r="G177" s="0" t="s">
        <v>4176</v>
      </c>
    </row>
    <row customHeight="1" ht="11.25">
      <c r="A178" s="0" t="s">
        <v>16</v>
      </c>
      <c r="B178" s="0" t="s">
        <v>141</v>
      </c>
      <c r="C178" s="0" t="s">
        <v>142</v>
      </c>
      <c r="D178" s="0" t="s">
        <v>3999</v>
      </c>
      <c r="E178" s="0" t="s">
        <v>4177</v>
      </c>
      <c r="F178" s="0" t="s">
        <v>3733</v>
      </c>
      <c r="G178" s="0" t="s">
        <v>4178</v>
      </c>
    </row>
    <row customHeight="1" ht="11.25">
      <c r="A179" s="0" t="s">
        <v>16</v>
      </c>
      <c r="B179" s="0" t="s">
        <v>141</v>
      </c>
      <c r="C179" s="0" t="s">
        <v>142</v>
      </c>
      <c r="D179" s="0" t="s">
        <v>4179</v>
      </c>
      <c r="E179" s="0" t="s">
        <v>4180</v>
      </c>
      <c r="F179" s="0" t="s">
        <v>3733</v>
      </c>
      <c r="G179" s="0" t="s">
        <v>4181</v>
      </c>
    </row>
    <row customHeight="1" ht="11.25">
      <c r="A180" s="0" t="s">
        <v>16</v>
      </c>
      <c r="B180" s="0" t="s">
        <v>141</v>
      </c>
      <c r="C180" s="0" t="s">
        <v>142</v>
      </c>
      <c r="D180" s="0" t="s">
        <v>4182</v>
      </c>
      <c r="E180" s="0" t="s">
        <v>4183</v>
      </c>
      <c r="F180" s="0" t="s">
        <v>3733</v>
      </c>
      <c r="G180" s="0" t="s">
        <v>4184</v>
      </c>
    </row>
    <row customHeight="1" ht="11.25">
      <c r="A181" s="0" t="s">
        <v>16</v>
      </c>
      <c r="B181" s="0" t="s">
        <v>141</v>
      </c>
      <c r="C181" s="0" t="s">
        <v>142</v>
      </c>
      <c r="D181" s="0" t="s">
        <v>4185</v>
      </c>
      <c r="E181" s="0" t="s">
        <v>4186</v>
      </c>
      <c r="F181" s="0" t="s">
        <v>3733</v>
      </c>
      <c r="G181" s="0" t="s">
        <v>4187</v>
      </c>
    </row>
    <row customHeight="1" ht="11.25">
      <c r="A182" s="0" t="s">
        <v>16</v>
      </c>
      <c r="B182" s="0" t="s">
        <v>141</v>
      </c>
      <c r="C182" s="0" t="s">
        <v>142</v>
      </c>
      <c r="D182" s="0" t="s">
        <v>4188</v>
      </c>
      <c r="E182" s="0" t="s">
        <v>4189</v>
      </c>
      <c r="F182" s="0" t="s">
        <v>3733</v>
      </c>
      <c r="G182" s="0" t="s">
        <v>4190</v>
      </c>
    </row>
    <row customHeight="1" ht="11.25">
      <c r="A183" s="0" t="s">
        <v>16</v>
      </c>
      <c r="B183" s="0" t="s">
        <v>141</v>
      </c>
      <c r="C183" s="0" t="s">
        <v>142</v>
      </c>
      <c r="D183" s="0" t="s">
        <v>4191</v>
      </c>
      <c r="E183" s="0" t="s">
        <v>4192</v>
      </c>
      <c r="F183" s="0" t="s">
        <v>3733</v>
      </c>
      <c r="G183" s="0" t="s">
        <v>4193</v>
      </c>
    </row>
    <row customHeight="1" ht="11.25">
      <c r="A184" s="0" t="s">
        <v>16</v>
      </c>
      <c r="B184" s="0" t="s">
        <v>141</v>
      </c>
      <c r="C184" s="0" t="s">
        <v>142</v>
      </c>
      <c r="D184" s="0" t="s">
        <v>4194</v>
      </c>
      <c r="E184" s="0" t="s">
        <v>4195</v>
      </c>
      <c r="F184" s="0" t="s">
        <v>3733</v>
      </c>
      <c r="G184" s="0" t="s">
        <v>4196</v>
      </c>
    </row>
    <row customHeight="1" ht="11.25">
      <c r="A185" s="0" t="s">
        <v>16</v>
      </c>
      <c r="B185" s="0" t="s">
        <v>156</v>
      </c>
      <c r="C185" s="0" t="s">
        <v>157</v>
      </c>
      <c r="D185" s="0" t="s">
        <v>156</v>
      </c>
      <c r="E185" s="0" t="s">
        <v>157</v>
      </c>
      <c r="F185" s="0" t="s">
        <v>3730</v>
      </c>
      <c r="G185" s="0" t="s">
        <v>155</v>
      </c>
    </row>
    <row customHeight="1" ht="11.25">
      <c r="A186" s="0" t="s">
        <v>16</v>
      </c>
      <c r="B186" s="0" t="s">
        <v>156</v>
      </c>
      <c r="C186" s="0" t="s">
        <v>157</v>
      </c>
      <c r="D186" s="0" t="s">
        <v>4197</v>
      </c>
      <c r="E186" s="0" t="s">
        <v>4198</v>
      </c>
      <c r="F186" s="0" t="s">
        <v>3733</v>
      </c>
      <c r="G186" s="0" t="s">
        <v>4199</v>
      </c>
    </row>
    <row customHeight="1" ht="11.25">
      <c r="A187" s="0" t="s">
        <v>16</v>
      </c>
      <c r="B187" s="0" t="s">
        <v>156</v>
      </c>
      <c r="C187" s="0" t="s">
        <v>157</v>
      </c>
      <c r="D187" s="0" t="s">
        <v>4200</v>
      </c>
      <c r="E187" s="0" t="s">
        <v>4201</v>
      </c>
      <c r="F187" s="0" t="s">
        <v>3733</v>
      </c>
      <c r="G187" s="0" t="s">
        <v>4202</v>
      </c>
    </row>
    <row customHeight="1" ht="11.25">
      <c r="A188" s="0" t="s">
        <v>16</v>
      </c>
      <c r="B188" s="0" t="s">
        <v>156</v>
      </c>
      <c r="C188" s="0" t="s">
        <v>157</v>
      </c>
      <c r="D188" s="0" t="s">
        <v>4203</v>
      </c>
      <c r="E188" s="0" t="s">
        <v>4204</v>
      </c>
      <c r="F188" s="0" t="s">
        <v>3733</v>
      </c>
      <c r="G188" s="0" t="s">
        <v>4205</v>
      </c>
    </row>
    <row customHeight="1" ht="11.25">
      <c r="A189" s="0" t="s">
        <v>16</v>
      </c>
      <c r="B189" s="0" t="s">
        <v>156</v>
      </c>
      <c r="C189" s="0" t="s">
        <v>157</v>
      </c>
      <c r="D189" s="0" t="s">
        <v>4206</v>
      </c>
      <c r="E189" s="0" t="s">
        <v>4207</v>
      </c>
      <c r="F189" s="0" t="s">
        <v>3733</v>
      </c>
      <c r="G189" s="0" t="s">
        <v>4208</v>
      </c>
    </row>
    <row customHeight="1" ht="11.25">
      <c r="A190" s="0" t="s">
        <v>16</v>
      </c>
      <c r="B190" s="0" t="s">
        <v>156</v>
      </c>
      <c r="C190" s="0" t="s">
        <v>157</v>
      </c>
      <c r="D190" s="0" t="s">
        <v>4209</v>
      </c>
      <c r="E190" s="0" t="s">
        <v>4210</v>
      </c>
      <c r="F190" s="0" t="s">
        <v>3733</v>
      </c>
      <c r="G190" s="0" t="s">
        <v>4211</v>
      </c>
    </row>
    <row customHeight="1" ht="11.25">
      <c r="A191" s="0" t="s">
        <v>16</v>
      </c>
      <c r="B191" s="0" t="s">
        <v>156</v>
      </c>
      <c r="C191" s="0" t="s">
        <v>157</v>
      </c>
      <c r="D191" s="0" t="s">
        <v>4212</v>
      </c>
      <c r="E191" s="0" t="s">
        <v>4213</v>
      </c>
      <c r="F191" s="0" t="s">
        <v>3733</v>
      </c>
      <c r="G191" s="0" t="s">
        <v>4214</v>
      </c>
    </row>
    <row customHeight="1" ht="11.25">
      <c r="A192" s="0" t="s">
        <v>16</v>
      </c>
      <c r="B192" s="0" t="s">
        <v>156</v>
      </c>
      <c r="C192" s="0" t="s">
        <v>157</v>
      </c>
      <c r="D192" s="0" t="s">
        <v>4215</v>
      </c>
      <c r="E192" s="0" t="s">
        <v>4216</v>
      </c>
      <c r="F192" s="0" t="s">
        <v>3733</v>
      </c>
      <c r="G192" s="0" t="s">
        <v>4217</v>
      </c>
    </row>
    <row customHeight="1" ht="11.25">
      <c r="A193" s="0" t="s">
        <v>16</v>
      </c>
      <c r="B193" s="0" t="s">
        <v>156</v>
      </c>
      <c r="C193" s="0" t="s">
        <v>157</v>
      </c>
      <c r="D193" s="0" t="s">
        <v>4218</v>
      </c>
      <c r="E193" s="0" t="s">
        <v>4219</v>
      </c>
      <c r="F193" s="0" t="s">
        <v>3733</v>
      </c>
      <c r="G193" s="0" t="s">
        <v>4220</v>
      </c>
    </row>
    <row customHeight="1" ht="11.25">
      <c r="A194" s="0" t="s">
        <v>16</v>
      </c>
      <c r="B194" s="0" t="s">
        <v>166</v>
      </c>
      <c r="C194" s="0" t="s">
        <v>167</v>
      </c>
      <c r="D194" s="0" t="s">
        <v>166</v>
      </c>
      <c r="E194" s="0" t="s">
        <v>167</v>
      </c>
      <c r="F194" s="0" t="s">
        <v>3730</v>
      </c>
      <c r="G194" s="0" t="s">
        <v>165</v>
      </c>
    </row>
    <row customHeight="1" ht="11.25">
      <c r="A195" s="0" t="s">
        <v>16</v>
      </c>
      <c r="B195" s="0" t="s">
        <v>166</v>
      </c>
      <c r="C195" s="0" t="s">
        <v>167</v>
      </c>
      <c r="D195" s="0" t="s">
        <v>4221</v>
      </c>
      <c r="E195" s="0" t="s">
        <v>4222</v>
      </c>
      <c r="F195" s="0" t="s">
        <v>3733</v>
      </c>
      <c r="G195" s="0" t="s">
        <v>4223</v>
      </c>
    </row>
    <row customHeight="1" ht="11.25">
      <c r="A196" s="0" t="s">
        <v>16</v>
      </c>
      <c r="B196" s="0" t="s">
        <v>166</v>
      </c>
      <c r="C196" s="0" t="s">
        <v>167</v>
      </c>
      <c r="D196" s="0" t="s">
        <v>4224</v>
      </c>
      <c r="E196" s="0" t="s">
        <v>4225</v>
      </c>
      <c r="F196" s="0" t="s">
        <v>3733</v>
      </c>
      <c r="G196" s="0" t="s">
        <v>4226</v>
      </c>
    </row>
    <row customHeight="1" ht="11.25">
      <c r="A197" s="0" t="s">
        <v>16</v>
      </c>
      <c r="B197" s="0" t="s">
        <v>166</v>
      </c>
      <c r="C197" s="0" t="s">
        <v>167</v>
      </c>
      <c r="D197" s="0" t="s">
        <v>4227</v>
      </c>
      <c r="E197" s="0" t="s">
        <v>4228</v>
      </c>
      <c r="F197" s="0" t="s">
        <v>3733</v>
      </c>
      <c r="G197" s="0" t="s">
        <v>4229</v>
      </c>
    </row>
    <row customHeight="1" ht="11.25">
      <c r="A198" s="0" t="s">
        <v>16</v>
      </c>
      <c r="B198" s="0" t="s">
        <v>166</v>
      </c>
      <c r="C198" s="0" t="s">
        <v>167</v>
      </c>
      <c r="D198" s="0" t="s">
        <v>4230</v>
      </c>
      <c r="E198" s="0" t="s">
        <v>4231</v>
      </c>
      <c r="F198" s="0" t="s">
        <v>3733</v>
      </c>
      <c r="G198" s="0" t="s">
        <v>4232</v>
      </c>
    </row>
    <row customHeight="1" ht="11.25">
      <c r="A199" s="0" t="s">
        <v>16</v>
      </c>
      <c r="B199" s="0" t="s">
        <v>166</v>
      </c>
      <c r="C199" s="0" t="s">
        <v>167</v>
      </c>
      <c r="D199" s="0" t="s">
        <v>4233</v>
      </c>
      <c r="E199" s="0" t="s">
        <v>4234</v>
      </c>
      <c r="F199" s="0" t="s">
        <v>3733</v>
      </c>
      <c r="G199" s="0" t="s">
        <v>4235</v>
      </c>
    </row>
    <row customHeight="1" ht="11.25">
      <c r="A200" s="0" t="s">
        <v>16</v>
      </c>
      <c r="B200" s="0" t="s">
        <v>166</v>
      </c>
      <c r="C200" s="0" t="s">
        <v>167</v>
      </c>
      <c r="D200" s="0" t="s">
        <v>4236</v>
      </c>
      <c r="E200" s="0" t="s">
        <v>4237</v>
      </c>
      <c r="F200" s="0" t="s">
        <v>3733</v>
      </c>
      <c r="G200" s="0" t="s">
        <v>4238</v>
      </c>
    </row>
    <row customHeight="1" ht="11.25">
      <c r="A201" s="0" t="s">
        <v>16</v>
      </c>
      <c r="B201" s="0" t="s">
        <v>166</v>
      </c>
      <c r="C201" s="0" t="s">
        <v>167</v>
      </c>
      <c r="D201" s="0" t="s">
        <v>4239</v>
      </c>
      <c r="E201" s="0" t="s">
        <v>4240</v>
      </c>
      <c r="F201" s="0" t="s">
        <v>3733</v>
      </c>
      <c r="G201" s="0" t="s">
        <v>4241</v>
      </c>
    </row>
    <row customHeight="1" ht="11.25">
      <c r="A202" s="0" t="s">
        <v>16</v>
      </c>
      <c r="B202" s="0" t="s">
        <v>166</v>
      </c>
      <c r="C202" s="0" t="s">
        <v>167</v>
      </c>
      <c r="D202" s="0" t="s">
        <v>4242</v>
      </c>
      <c r="E202" s="0" t="s">
        <v>4243</v>
      </c>
      <c r="F202" s="0" t="s">
        <v>3733</v>
      </c>
      <c r="G202" s="0" t="s">
        <v>4244</v>
      </c>
    </row>
    <row customHeight="1" ht="11.25">
      <c r="A203" s="0" t="s">
        <v>16</v>
      </c>
      <c r="B203" s="0" t="s">
        <v>166</v>
      </c>
      <c r="C203" s="0" t="s">
        <v>167</v>
      </c>
      <c r="D203" s="0" t="s">
        <v>4245</v>
      </c>
      <c r="E203" s="0" t="s">
        <v>4246</v>
      </c>
      <c r="F203" s="0" t="s">
        <v>3733</v>
      </c>
      <c r="G203" s="0" t="s">
        <v>4247</v>
      </c>
    </row>
    <row customHeight="1" ht="11.25">
      <c r="A204" s="0" t="s">
        <v>16</v>
      </c>
      <c r="B204" s="0" t="s">
        <v>166</v>
      </c>
      <c r="C204" s="0" t="s">
        <v>167</v>
      </c>
      <c r="D204" s="0" t="s">
        <v>4248</v>
      </c>
      <c r="E204" s="0" t="s">
        <v>4249</v>
      </c>
      <c r="F204" s="0" t="s">
        <v>3733</v>
      </c>
      <c r="G204" s="0" t="s">
        <v>4250</v>
      </c>
    </row>
    <row customHeight="1" ht="11.25">
      <c r="A205" s="0" t="s">
        <v>16</v>
      </c>
      <c r="B205" s="0" t="s">
        <v>166</v>
      </c>
      <c r="C205" s="0" t="s">
        <v>167</v>
      </c>
      <c r="D205" s="0" t="s">
        <v>4251</v>
      </c>
      <c r="E205" s="0" t="s">
        <v>4252</v>
      </c>
      <c r="F205" s="0" t="s">
        <v>3733</v>
      </c>
      <c r="G205" s="0" t="s">
        <v>4253</v>
      </c>
    </row>
    <row customHeight="1" ht="11.25">
      <c r="A206" s="0" t="s">
        <v>16</v>
      </c>
      <c r="B206" s="0" t="s">
        <v>166</v>
      </c>
      <c r="C206" s="0" t="s">
        <v>167</v>
      </c>
      <c r="D206" s="0" t="s">
        <v>4254</v>
      </c>
      <c r="E206" s="0" t="s">
        <v>4255</v>
      </c>
      <c r="F206" s="0" t="s">
        <v>3733</v>
      </c>
      <c r="G206" s="0" t="s">
        <v>4256</v>
      </c>
    </row>
    <row customHeight="1" ht="11.25">
      <c r="A207" s="0" t="s">
        <v>16</v>
      </c>
      <c r="B207" s="0" t="s">
        <v>166</v>
      </c>
      <c r="C207" s="0" t="s">
        <v>167</v>
      </c>
      <c r="D207" s="0" t="s">
        <v>4257</v>
      </c>
      <c r="E207" s="0" t="s">
        <v>4258</v>
      </c>
      <c r="F207" s="0" t="s">
        <v>3733</v>
      </c>
      <c r="G207" s="0" t="s">
        <v>4259</v>
      </c>
    </row>
    <row customHeight="1" ht="11.25">
      <c r="A208" s="0" t="s">
        <v>16</v>
      </c>
      <c r="B208" s="0" t="s">
        <v>166</v>
      </c>
      <c r="C208" s="0" t="s">
        <v>167</v>
      </c>
      <c r="D208" s="0" t="s">
        <v>4260</v>
      </c>
      <c r="E208" s="0" t="s">
        <v>4261</v>
      </c>
      <c r="F208" s="0" t="s">
        <v>3733</v>
      </c>
      <c r="G208" s="0" t="s">
        <v>4262</v>
      </c>
    </row>
    <row customHeight="1" ht="11.25">
      <c r="A209" s="0" t="s">
        <v>16</v>
      </c>
      <c r="B209" s="0" t="s">
        <v>166</v>
      </c>
      <c r="C209" s="0" t="s">
        <v>167</v>
      </c>
      <c r="D209" s="0" t="s">
        <v>4263</v>
      </c>
      <c r="E209" s="0" t="s">
        <v>4264</v>
      </c>
      <c r="F209" s="0" t="s">
        <v>3733</v>
      </c>
      <c r="G209" s="0" t="s">
        <v>4265</v>
      </c>
    </row>
    <row customHeight="1" ht="11.25">
      <c r="A210" s="0" t="s">
        <v>16</v>
      </c>
      <c r="B210" s="0" t="s">
        <v>161</v>
      </c>
      <c r="C210" s="0" t="s">
        <v>162</v>
      </c>
      <c r="D210" s="0" t="s">
        <v>161</v>
      </c>
      <c r="E210" s="0" t="s">
        <v>162</v>
      </c>
      <c r="F210" s="0" t="s">
        <v>3730</v>
      </c>
      <c r="G210" s="0" t="s">
        <v>160</v>
      </c>
    </row>
    <row customHeight="1" ht="11.25">
      <c r="A211" s="0" t="s">
        <v>16</v>
      </c>
      <c r="B211" s="0" t="s">
        <v>161</v>
      </c>
      <c r="C211" s="0" t="s">
        <v>162</v>
      </c>
      <c r="D211" s="0" t="s">
        <v>4266</v>
      </c>
      <c r="E211" s="0" t="s">
        <v>4267</v>
      </c>
      <c r="F211" s="0" t="s">
        <v>3733</v>
      </c>
      <c r="G211" s="0" t="s">
        <v>4268</v>
      </c>
    </row>
    <row customHeight="1" ht="11.25">
      <c r="A212" s="0" t="s">
        <v>16</v>
      </c>
      <c r="B212" s="0" t="s">
        <v>161</v>
      </c>
      <c r="C212" s="0" t="s">
        <v>162</v>
      </c>
      <c r="D212" s="0" t="s">
        <v>4269</v>
      </c>
      <c r="E212" s="0" t="s">
        <v>4270</v>
      </c>
      <c r="F212" s="0" t="s">
        <v>3733</v>
      </c>
      <c r="G212" s="0" t="s">
        <v>4271</v>
      </c>
    </row>
    <row customHeight="1" ht="11.25">
      <c r="A213" s="0" t="s">
        <v>16</v>
      </c>
      <c r="B213" s="0" t="s">
        <v>161</v>
      </c>
      <c r="C213" s="0" t="s">
        <v>162</v>
      </c>
      <c r="D213" s="0" t="s">
        <v>4272</v>
      </c>
      <c r="E213" s="0" t="s">
        <v>4273</v>
      </c>
      <c r="F213" s="0" t="s">
        <v>3733</v>
      </c>
      <c r="G213" s="0" t="s">
        <v>4274</v>
      </c>
    </row>
    <row customHeight="1" ht="11.25">
      <c r="A214" s="0" t="s">
        <v>16</v>
      </c>
      <c r="B214" s="0" t="s">
        <v>161</v>
      </c>
      <c r="C214" s="0" t="s">
        <v>162</v>
      </c>
      <c r="D214" s="0" t="s">
        <v>4275</v>
      </c>
      <c r="E214" s="0" t="s">
        <v>4276</v>
      </c>
      <c r="F214" s="0" t="s">
        <v>3733</v>
      </c>
      <c r="G214" s="0" t="s">
        <v>4277</v>
      </c>
    </row>
    <row customHeight="1" ht="11.25">
      <c r="A215" s="0" t="s">
        <v>16</v>
      </c>
      <c r="B215" s="0" t="s">
        <v>161</v>
      </c>
      <c r="C215" s="0" t="s">
        <v>162</v>
      </c>
      <c r="D215" s="0" t="s">
        <v>4278</v>
      </c>
      <c r="E215" s="0" t="s">
        <v>4279</v>
      </c>
      <c r="F215" s="0" t="s">
        <v>3733</v>
      </c>
      <c r="G215" s="0" t="s">
        <v>4280</v>
      </c>
    </row>
    <row customHeight="1" ht="11.25">
      <c r="A216" s="0" t="s">
        <v>16</v>
      </c>
      <c r="B216" s="0" t="s">
        <v>161</v>
      </c>
      <c r="C216" s="0" t="s">
        <v>162</v>
      </c>
      <c r="D216" s="0" t="s">
        <v>4281</v>
      </c>
      <c r="E216" s="0" t="s">
        <v>4282</v>
      </c>
      <c r="F216" s="0" t="s">
        <v>3733</v>
      </c>
      <c r="G216" s="0" t="s">
        <v>4283</v>
      </c>
    </row>
    <row customHeight="1" ht="11.25">
      <c r="A217" s="0" t="s">
        <v>16</v>
      </c>
      <c r="B217" s="0" t="s">
        <v>161</v>
      </c>
      <c r="C217" s="0" t="s">
        <v>162</v>
      </c>
      <c r="D217" s="0" t="s">
        <v>4284</v>
      </c>
      <c r="E217" s="0" t="s">
        <v>4285</v>
      </c>
      <c r="F217" s="0" t="s">
        <v>3733</v>
      </c>
      <c r="G217" s="0" t="s">
        <v>4286</v>
      </c>
    </row>
    <row customHeight="1" ht="11.25">
      <c r="A218" s="0" t="s">
        <v>16</v>
      </c>
      <c r="B218" s="0" t="s">
        <v>4287</v>
      </c>
      <c r="C218" s="0" t="s">
        <v>4288</v>
      </c>
      <c r="D218" s="0" t="s">
        <v>4287</v>
      </c>
      <c r="E218" s="0" t="s">
        <v>4288</v>
      </c>
      <c r="F218" s="0" t="s">
        <v>3730</v>
      </c>
      <c r="G218" s="0" t="s">
        <v>4289</v>
      </c>
    </row>
    <row customHeight="1" ht="11.25">
      <c r="A219" s="0" t="s">
        <v>16</v>
      </c>
      <c r="B219" s="0" t="s">
        <v>4287</v>
      </c>
      <c r="C219" s="0" t="s">
        <v>4288</v>
      </c>
      <c r="D219" s="0" t="s">
        <v>4290</v>
      </c>
      <c r="E219" s="0" t="s">
        <v>4291</v>
      </c>
      <c r="F219" s="0" t="s">
        <v>3744</v>
      </c>
      <c r="G219" s="0" t="s">
        <v>4292</v>
      </c>
    </row>
    <row customHeight="1" ht="11.25">
      <c r="A220" s="0" t="s">
        <v>16</v>
      </c>
      <c r="B220" s="0" t="s">
        <v>4287</v>
      </c>
      <c r="C220" s="0" t="s">
        <v>4288</v>
      </c>
      <c r="D220" s="0" t="s">
        <v>4293</v>
      </c>
      <c r="E220" s="0" t="s">
        <v>4294</v>
      </c>
      <c r="F220" s="0" t="s">
        <v>3733</v>
      </c>
      <c r="G220" s="0" t="s">
        <v>4295</v>
      </c>
    </row>
    <row customHeight="1" ht="11.25">
      <c r="A221" s="0" t="s">
        <v>16</v>
      </c>
      <c r="B221" s="0" t="s">
        <v>4287</v>
      </c>
      <c r="C221" s="0" t="s">
        <v>4288</v>
      </c>
      <c r="D221" s="0" t="s">
        <v>4296</v>
      </c>
      <c r="E221" s="0" t="s">
        <v>4297</v>
      </c>
      <c r="F221" s="0" t="s">
        <v>3733</v>
      </c>
      <c r="G221" s="0" t="s">
        <v>4298</v>
      </c>
    </row>
    <row customHeight="1" ht="11.25">
      <c r="A222" s="0" t="s">
        <v>16</v>
      </c>
      <c r="B222" s="0" t="s">
        <v>4287</v>
      </c>
      <c r="C222" s="0" t="s">
        <v>4288</v>
      </c>
      <c r="D222" s="0" t="s">
        <v>4299</v>
      </c>
      <c r="E222" s="0" t="s">
        <v>4300</v>
      </c>
      <c r="F222" s="0" t="s">
        <v>3733</v>
      </c>
      <c r="G222" s="0" t="s">
        <v>4301</v>
      </c>
    </row>
    <row customHeight="1" ht="11.25">
      <c r="A223" s="0" t="s">
        <v>16</v>
      </c>
      <c r="B223" s="0" t="s">
        <v>4287</v>
      </c>
      <c r="C223" s="0" t="s">
        <v>4288</v>
      </c>
      <c r="D223" s="0" t="s">
        <v>4302</v>
      </c>
      <c r="E223" s="0" t="s">
        <v>4303</v>
      </c>
      <c r="F223" s="0" t="s">
        <v>3733</v>
      </c>
      <c r="G223" s="0" t="s">
        <v>4304</v>
      </c>
    </row>
    <row customHeight="1" ht="11.25">
      <c r="A224" s="0" t="s">
        <v>16</v>
      </c>
      <c r="B224" s="0" t="s">
        <v>4287</v>
      </c>
      <c r="C224" s="0" t="s">
        <v>4288</v>
      </c>
      <c r="D224" s="0" t="s">
        <v>4305</v>
      </c>
      <c r="E224" s="0" t="s">
        <v>4306</v>
      </c>
      <c r="F224" s="0" t="s">
        <v>3733</v>
      </c>
      <c r="G224" s="0" t="s">
        <v>4307</v>
      </c>
    </row>
    <row customHeight="1" ht="11.25">
      <c r="A225" s="0" t="s">
        <v>16</v>
      </c>
      <c r="B225" s="0" t="s">
        <v>4287</v>
      </c>
      <c r="C225" s="0" t="s">
        <v>4288</v>
      </c>
      <c r="D225" s="0" t="s">
        <v>4308</v>
      </c>
      <c r="E225" s="0" t="s">
        <v>4309</v>
      </c>
      <c r="F225" s="0" t="s">
        <v>3733</v>
      </c>
      <c r="G225" s="0" t="s">
        <v>4310</v>
      </c>
    </row>
    <row customHeight="1" ht="11.25">
      <c r="A226" s="0" t="s">
        <v>16</v>
      </c>
      <c r="B226" s="0" t="s">
        <v>4287</v>
      </c>
      <c r="C226" s="0" t="s">
        <v>4288</v>
      </c>
      <c r="D226" s="0" t="s">
        <v>4311</v>
      </c>
      <c r="E226" s="0" t="s">
        <v>4312</v>
      </c>
      <c r="F226" s="0" t="s">
        <v>3733</v>
      </c>
      <c r="G226" s="0" t="s">
        <v>4313</v>
      </c>
    </row>
    <row customHeight="1" ht="11.25">
      <c r="A227" s="0" t="s">
        <v>16</v>
      </c>
      <c r="B227" s="0" t="s">
        <v>4287</v>
      </c>
      <c r="C227" s="0" t="s">
        <v>4288</v>
      </c>
      <c r="D227" s="0" t="s">
        <v>4314</v>
      </c>
      <c r="E227" s="0" t="s">
        <v>4315</v>
      </c>
      <c r="F227" s="0" t="s">
        <v>3733</v>
      </c>
      <c r="G227" s="0" t="s">
        <v>4316</v>
      </c>
    </row>
    <row customHeight="1" ht="11.25">
      <c r="A228" s="0" t="s">
        <v>16</v>
      </c>
      <c r="B228" s="0" t="s">
        <v>4287</v>
      </c>
      <c r="C228" s="0" t="s">
        <v>4288</v>
      </c>
      <c r="D228" s="0" t="s">
        <v>4317</v>
      </c>
      <c r="E228" s="0" t="s">
        <v>4318</v>
      </c>
      <c r="F228" s="0" t="s">
        <v>3733</v>
      </c>
      <c r="G228" s="0" t="s">
        <v>4319</v>
      </c>
    </row>
    <row customHeight="1" ht="11.25">
      <c r="A229" s="0" t="s">
        <v>16</v>
      </c>
      <c r="B229" s="0" t="s">
        <v>4287</v>
      </c>
      <c r="C229" s="0" t="s">
        <v>4288</v>
      </c>
      <c r="D229" s="0" t="s">
        <v>4320</v>
      </c>
      <c r="E229" s="0" t="s">
        <v>4321</v>
      </c>
      <c r="F229" s="0" t="s">
        <v>3733</v>
      </c>
      <c r="G229" s="0" t="s">
        <v>4322</v>
      </c>
    </row>
    <row customHeight="1" ht="11.25">
      <c r="A230" s="0" t="s">
        <v>16</v>
      </c>
      <c r="B230" s="0" t="s">
        <v>4287</v>
      </c>
      <c r="C230" s="0" t="s">
        <v>4288</v>
      </c>
      <c r="D230" s="0" t="s">
        <v>4323</v>
      </c>
      <c r="E230" s="0" t="s">
        <v>4324</v>
      </c>
      <c r="F230" s="0" t="s">
        <v>3733</v>
      </c>
      <c r="G230" s="0" t="s">
        <v>4325</v>
      </c>
    </row>
    <row customHeight="1" ht="11.25">
      <c r="A231" s="0" t="s">
        <v>16</v>
      </c>
      <c r="B231" s="0" t="s">
        <v>4287</v>
      </c>
      <c r="C231" s="0" t="s">
        <v>4288</v>
      </c>
      <c r="D231" s="0" t="s">
        <v>4326</v>
      </c>
      <c r="E231" s="0" t="s">
        <v>4327</v>
      </c>
      <c r="F231" s="0" t="s">
        <v>3733</v>
      </c>
      <c r="G231" s="0" t="s">
        <v>4328</v>
      </c>
    </row>
    <row customHeight="1" ht="11.25">
      <c r="A232" s="0" t="s">
        <v>16</v>
      </c>
      <c r="B232" s="0" t="s">
        <v>4287</v>
      </c>
      <c r="C232" s="0" t="s">
        <v>4288</v>
      </c>
      <c r="D232" s="0" t="s">
        <v>4329</v>
      </c>
      <c r="E232" s="0" t="s">
        <v>4330</v>
      </c>
      <c r="F232" s="0" t="s">
        <v>3733</v>
      </c>
      <c r="G232" s="0" t="s">
        <v>4331</v>
      </c>
    </row>
    <row customHeight="1" ht="11.25">
      <c r="A233" s="0" t="s">
        <v>16</v>
      </c>
      <c r="B233" s="0" t="s">
        <v>4287</v>
      </c>
      <c r="C233" s="0" t="s">
        <v>4288</v>
      </c>
      <c r="D233" s="0" t="s">
        <v>4332</v>
      </c>
      <c r="E233" s="0" t="s">
        <v>4333</v>
      </c>
      <c r="F233" s="0" t="s">
        <v>3733</v>
      </c>
      <c r="G233" s="0" t="s">
        <v>4334</v>
      </c>
    </row>
    <row customHeight="1" ht="11.25">
      <c r="A234" s="0" t="s">
        <v>16</v>
      </c>
      <c r="B234" s="0" t="s">
        <v>4287</v>
      </c>
      <c r="C234" s="0" t="s">
        <v>4288</v>
      </c>
      <c r="D234" s="0" t="s">
        <v>4335</v>
      </c>
      <c r="E234" s="0" t="s">
        <v>4336</v>
      </c>
      <c r="F234" s="0" t="s">
        <v>3733</v>
      </c>
      <c r="G234" s="0" t="s">
        <v>4337</v>
      </c>
    </row>
    <row customHeight="1" ht="11.25">
      <c r="A235" s="0" t="s">
        <v>16</v>
      </c>
      <c r="B235" s="0" t="s">
        <v>4287</v>
      </c>
      <c r="C235" s="0" t="s">
        <v>4288</v>
      </c>
      <c r="D235" s="0" t="s">
        <v>3990</v>
      </c>
      <c r="E235" s="0" t="s">
        <v>4338</v>
      </c>
      <c r="F235" s="0" t="s">
        <v>3733</v>
      </c>
      <c r="G235" s="0" t="s">
        <v>4339</v>
      </c>
    </row>
    <row customHeight="1" ht="11.25">
      <c r="A236" s="0" t="s">
        <v>16</v>
      </c>
      <c r="B236" s="0" t="s">
        <v>171</v>
      </c>
      <c r="C236" s="0" t="s">
        <v>172</v>
      </c>
      <c r="D236" s="0" t="s">
        <v>171</v>
      </c>
      <c r="E236" s="0" t="s">
        <v>172</v>
      </c>
      <c r="F236" s="0" t="s">
        <v>3730</v>
      </c>
      <c r="G236" s="0" t="s">
        <v>170</v>
      </c>
    </row>
    <row customHeight="1" ht="11.25">
      <c r="A237" s="0" t="s">
        <v>16</v>
      </c>
      <c r="B237" s="0" t="s">
        <v>171</v>
      </c>
      <c r="C237" s="0" t="s">
        <v>172</v>
      </c>
      <c r="D237" s="0" t="s">
        <v>3781</v>
      </c>
      <c r="E237" s="0" t="s">
        <v>4340</v>
      </c>
      <c r="F237" s="0" t="s">
        <v>3733</v>
      </c>
      <c r="G237" s="0" t="s">
        <v>4341</v>
      </c>
    </row>
    <row customHeight="1" ht="11.25">
      <c r="A238" s="0" t="s">
        <v>16</v>
      </c>
      <c r="B238" s="0" t="s">
        <v>171</v>
      </c>
      <c r="C238" s="0" t="s">
        <v>172</v>
      </c>
      <c r="D238" s="0" t="s">
        <v>4342</v>
      </c>
      <c r="E238" s="0" t="s">
        <v>4343</v>
      </c>
      <c r="F238" s="0" t="s">
        <v>3733</v>
      </c>
      <c r="G238" s="0" t="s">
        <v>4344</v>
      </c>
    </row>
    <row customHeight="1" ht="11.25">
      <c r="A239" s="0" t="s">
        <v>16</v>
      </c>
      <c r="B239" s="0" t="s">
        <v>171</v>
      </c>
      <c r="C239" s="0" t="s">
        <v>172</v>
      </c>
      <c r="D239" s="0" t="s">
        <v>4345</v>
      </c>
      <c r="E239" s="0" t="s">
        <v>4346</v>
      </c>
      <c r="F239" s="0" t="s">
        <v>3733</v>
      </c>
      <c r="G239" s="0" t="s">
        <v>4347</v>
      </c>
    </row>
    <row customHeight="1" ht="11.25">
      <c r="A240" s="0" t="s">
        <v>16</v>
      </c>
      <c r="B240" s="0" t="s">
        <v>171</v>
      </c>
      <c r="C240" s="0" t="s">
        <v>172</v>
      </c>
      <c r="D240" s="0" t="s">
        <v>3747</v>
      </c>
      <c r="E240" s="0" t="s">
        <v>4348</v>
      </c>
      <c r="F240" s="0" t="s">
        <v>3733</v>
      </c>
      <c r="G240" s="0" t="s">
        <v>4349</v>
      </c>
    </row>
    <row customHeight="1" ht="11.25">
      <c r="A241" s="0" t="s">
        <v>16</v>
      </c>
      <c r="B241" s="0" t="s">
        <v>171</v>
      </c>
      <c r="C241" s="0" t="s">
        <v>172</v>
      </c>
      <c r="D241" s="0" t="s">
        <v>4350</v>
      </c>
      <c r="E241" s="0" t="s">
        <v>4351</v>
      </c>
      <c r="F241" s="0" t="s">
        <v>3733</v>
      </c>
      <c r="G241" s="0" t="s">
        <v>4352</v>
      </c>
    </row>
    <row customHeight="1" ht="11.25">
      <c r="A242" s="0" t="s">
        <v>16</v>
      </c>
      <c r="B242" s="0" t="s">
        <v>171</v>
      </c>
      <c r="C242" s="0" t="s">
        <v>172</v>
      </c>
      <c r="D242" s="0" t="s">
        <v>4353</v>
      </c>
      <c r="E242" s="0" t="s">
        <v>4354</v>
      </c>
      <c r="F242" s="0" t="s">
        <v>3733</v>
      </c>
      <c r="G242" s="0" t="s">
        <v>4355</v>
      </c>
    </row>
    <row customHeight="1" ht="11.25">
      <c r="A243" s="0" t="s">
        <v>16</v>
      </c>
      <c r="B243" s="0" t="s">
        <v>171</v>
      </c>
      <c r="C243" s="0" t="s">
        <v>172</v>
      </c>
      <c r="D243" s="0" t="s">
        <v>4356</v>
      </c>
      <c r="E243" s="0" t="s">
        <v>4357</v>
      </c>
      <c r="F243" s="0" t="s">
        <v>3733</v>
      </c>
      <c r="G243" s="0" t="s">
        <v>4358</v>
      </c>
    </row>
    <row customHeight="1" ht="11.25">
      <c r="A244" s="0" t="s">
        <v>16</v>
      </c>
      <c r="B244" s="0" t="s">
        <v>171</v>
      </c>
      <c r="C244" s="0" t="s">
        <v>172</v>
      </c>
      <c r="D244" s="0" t="s">
        <v>4359</v>
      </c>
      <c r="E244" s="0" t="s">
        <v>4360</v>
      </c>
      <c r="F244" s="0" t="s">
        <v>3733</v>
      </c>
      <c r="G244" s="0" t="s">
        <v>4361</v>
      </c>
    </row>
    <row customHeight="1" ht="11.25">
      <c r="A245" s="0" t="s">
        <v>16</v>
      </c>
      <c r="B245" s="0" t="s">
        <v>171</v>
      </c>
      <c r="C245" s="0" t="s">
        <v>172</v>
      </c>
      <c r="D245" s="0" t="s">
        <v>4362</v>
      </c>
      <c r="E245" s="0" t="s">
        <v>4363</v>
      </c>
      <c r="F245" s="0" t="s">
        <v>3733</v>
      </c>
      <c r="G245" s="0" t="s">
        <v>4364</v>
      </c>
    </row>
    <row customHeight="1" ht="11.25">
      <c r="A246" s="0" t="s">
        <v>16</v>
      </c>
      <c r="B246" s="0" t="s">
        <v>171</v>
      </c>
      <c r="C246" s="0" t="s">
        <v>172</v>
      </c>
      <c r="D246" s="0" t="s">
        <v>4365</v>
      </c>
      <c r="E246" s="0" t="s">
        <v>4366</v>
      </c>
      <c r="F246" s="0" t="s">
        <v>3733</v>
      </c>
      <c r="G246" s="0" t="s">
        <v>4367</v>
      </c>
    </row>
    <row customHeight="1" ht="11.25">
      <c r="A247" s="0" t="s">
        <v>16</v>
      </c>
      <c r="B247" s="0" t="s">
        <v>171</v>
      </c>
      <c r="C247" s="0" t="s">
        <v>172</v>
      </c>
      <c r="D247" s="0" t="s">
        <v>4368</v>
      </c>
      <c r="E247" s="0" t="s">
        <v>4369</v>
      </c>
      <c r="F247" s="0" t="s">
        <v>3733</v>
      </c>
      <c r="G247" s="0" t="s">
        <v>4370</v>
      </c>
    </row>
    <row customHeight="1" ht="11.25">
      <c r="A248" s="0" t="s">
        <v>16</v>
      </c>
      <c r="B248" s="0" t="s">
        <v>171</v>
      </c>
      <c r="C248" s="0" t="s">
        <v>172</v>
      </c>
      <c r="D248" s="0" t="s">
        <v>4371</v>
      </c>
      <c r="E248" s="0" t="s">
        <v>4372</v>
      </c>
      <c r="F248" s="0" t="s">
        <v>3733</v>
      </c>
      <c r="G248" s="0" t="s">
        <v>4373</v>
      </c>
    </row>
    <row customHeight="1" ht="11.25">
      <c r="A249" s="0" t="s">
        <v>16</v>
      </c>
      <c r="B249" s="0" t="s">
        <v>171</v>
      </c>
      <c r="C249" s="0" t="s">
        <v>172</v>
      </c>
      <c r="D249" s="0" t="s">
        <v>4374</v>
      </c>
      <c r="E249" s="0" t="s">
        <v>4375</v>
      </c>
      <c r="F249" s="0" t="s">
        <v>3733</v>
      </c>
      <c r="G249" s="0" t="s">
        <v>4376</v>
      </c>
    </row>
    <row customHeight="1" ht="11.25">
      <c r="A250" s="0" t="s">
        <v>16</v>
      </c>
      <c r="B250" s="0" t="s">
        <v>171</v>
      </c>
      <c r="C250" s="0" t="s">
        <v>172</v>
      </c>
      <c r="D250" s="0" t="s">
        <v>4377</v>
      </c>
      <c r="E250" s="0" t="s">
        <v>4378</v>
      </c>
      <c r="F250" s="0" t="s">
        <v>3733</v>
      </c>
      <c r="G250" s="0" t="s">
        <v>4379</v>
      </c>
    </row>
    <row customHeight="1" ht="11.25">
      <c r="A251" s="0" t="s">
        <v>16</v>
      </c>
      <c r="B251" s="0" t="s">
        <v>171</v>
      </c>
      <c r="C251" s="0" t="s">
        <v>172</v>
      </c>
      <c r="D251" s="0" t="s">
        <v>4380</v>
      </c>
      <c r="E251" s="0" t="s">
        <v>4381</v>
      </c>
      <c r="F251" s="0" t="s">
        <v>3733</v>
      </c>
      <c r="G251" s="0" t="s">
        <v>4382</v>
      </c>
    </row>
    <row customHeight="1" ht="11.25">
      <c r="A252" s="0" t="s">
        <v>16</v>
      </c>
      <c r="B252" s="0" t="s">
        <v>171</v>
      </c>
      <c r="C252" s="0" t="s">
        <v>172</v>
      </c>
      <c r="D252" s="0" t="s">
        <v>4383</v>
      </c>
      <c r="E252" s="0" t="s">
        <v>4384</v>
      </c>
      <c r="F252" s="0" t="s">
        <v>3733</v>
      </c>
      <c r="G252" s="0" t="s">
        <v>4385</v>
      </c>
    </row>
    <row customHeight="1" ht="11.25">
      <c r="A253" s="0" t="s">
        <v>16</v>
      </c>
      <c r="B253" s="0" t="s">
        <v>171</v>
      </c>
      <c r="C253" s="0" t="s">
        <v>172</v>
      </c>
      <c r="D253" s="0" t="s">
        <v>4386</v>
      </c>
      <c r="E253" s="0" t="s">
        <v>4387</v>
      </c>
      <c r="F253" s="0" t="s">
        <v>3733</v>
      </c>
      <c r="G253" s="0" t="s">
        <v>4388</v>
      </c>
    </row>
    <row customHeight="1" ht="11.25">
      <c r="A254" s="0" t="s">
        <v>16</v>
      </c>
      <c r="B254" s="0" t="s">
        <v>171</v>
      </c>
      <c r="C254" s="0" t="s">
        <v>172</v>
      </c>
      <c r="D254" s="0" t="s">
        <v>4389</v>
      </c>
      <c r="E254" s="0" t="s">
        <v>4390</v>
      </c>
      <c r="F254" s="0" t="s">
        <v>3733</v>
      </c>
      <c r="G254" s="0" t="s">
        <v>4391</v>
      </c>
    </row>
    <row customHeight="1" ht="11.25">
      <c r="A255" s="0" t="s">
        <v>16</v>
      </c>
      <c r="B255" s="0" t="s">
        <v>171</v>
      </c>
      <c r="C255" s="0" t="s">
        <v>172</v>
      </c>
      <c r="D255" s="0" t="s">
        <v>4392</v>
      </c>
      <c r="E255" s="0" t="s">
        <v>4393</v>
      </c>
      <c r="F255" s="0" t="s">
        <v>3733</v>
      </c>
      <c r="G255" s="0" t="s">
        <v>4394</v>
      </c>
    </row>
    <row customHeight="1" ht="11.25">
      <c r="A256" s="0" t="s">
        <v>16</v>
      </c>
      <c r="B256" s="0" t="s">
        <v>171</v>
      </c>
      <c r="C256" s="0" t="s">
        <v>172</v>
      </c>
      <c r="D256" s="0" t="s">
        <v>4395</v>
      </c>
      <c r="E256" s="0" t="s">
        <v>4396</v>
      </c>
      <c r="F256" s="0" t="s">
        <v>3733</v>
      </c>
      <c r="G256" s="0" t="s">
        <v>4397</v>
      </c>
    </row>
    <row customHeight="1" ht="11.25">
      <c r="A257" s="0" t="s">
        <v>16</v>
      </c>
      <c r="B257" s="0" t="s">
        <v>171</v>
      </c>
      <c r="C257" s="0" t="s">
        <v>172</v>
      </c>
      <c r="D257" s="0" t="s">
        <v>4398</v>
      </c>
      <c r="E257" s="0" t="s">
        <v>4399</v>
      </c>
      <c r="F257" s="0" t="s">
        <v>3733</v>
      </c>
      <c r="G257" s="0" t="s">
        <v>4400</v>
      </c>
    </row>
    <row customHeight="1" ht="11.25">
      <c r="A258" s="0" t="s">
        <v>16</v>
      </c>
      <c r="B258" s="0" t="s">
        <v>171</v>
      </c>
      <c r="C258" s="0" t="s">
        <v>172</v>
      </c>
      <c r="D258" s="0" t="s">
        <v>4401</v>
      </c>
      <c r="E258" s="0" t="s">
        <v>4402</v>
      </c>
      <c r="F258" s="0" t="s">
        <v>3733</v>
      </c>
      <c r="G258" s="0" t="s">
        <v>4403</v>
      </c>
    </row>
    <row customHeight="1" ht="11.25">
      <c r="A259" s="0" t="s">
        <v>16</v>
      </c>
      <c r="B259" s="0" t="s">
        <v>171</v>
      </c>
      <c r="C259" s="0" t="s">
        <v>172</v>
      </c>
      <c r="D259" s="0" t="s">
        <v>4404</v>
      </c>
      <c r="E259" s="0" t="s">
        <v>4405</v>
      </c>
      <c r="F259" s="0" t="s">
        <v>3733</v>
      </c>
      <c r="G259" s="0" t="s">
        <v>4406</v>
      </c>
    </row>
    <row customHeight="1" ht="11.25">
      <c r="A260" s="0" t="s">
        <v>16</v>
      </c>
      <c r="B260" s="0" t="s">
        <v>171</v>
      </c>
      <c r="C260" s="0" t="s">
        <v>172</v>
      </c>
      <c r="D260" s="0" t="s">
        <v>4407</v>
      </c>
      <c r="E260" s="0" t="s">
        <v>4408</v>
      </c>
      <c r="F260" s="0" t="s">
        <v>3733</v>
      </c>
      <c r="G260" s="0" t="s">
        <v>4409</v>
      </c>
    </row>
    <row customHeight="1" ht="11.25">
      <c r="A261" s="0" t="s">
        <v>16</v>
      </c>
      <c r="B261" s="0" t="s">
        <v>4410</v>
      </c>
      <c r="C261" s="0" t="s">
        <v>4411</v>
      </c>
      <c r="D261" s="0" t="s">
        <v>4410</v>
      </c>
      <c r="E261" s="0" t="s">
        <v>4411</v>
      </c>
      <c r="F261" s="0" t="s">
        <v>3730</v>
      </c>
      <c r="G261" s="0" t="s">
        <v>4412</v>
      </c>
    </row>
    <row customHeight="1" ht="11.25">
      <c r="A262" s="0" t="s">
        <v>16</v>
      </c>
      <c r="B262" s="0" t="s">
        <v>4410</v>
      </c>
      <c r="C262" s="0" t="s">
        <v>4411</v>
      </c>
      <c r="D262" s="0" t="s">
        <v>4413</v>
      </c>
      <c r="E262" s="0" t="s">
        <v>4414</v>
      </c>
      <c r="F262" s="0" t="s">
        <v>3744</v>
      </c>
      <c r="G262" s="0" t="s">
        <v>4415</v>
      </c>
    </row>
    <row customHeight="1" ht="11.25">
      <c r="A263" s="0" t="s">
        <v>16</v>
      </c>
      <c r="B263" s="0" t="s">
        <v>4410</v>
      </c>
      <c r="C263" s="0" t="s">
        <v>4411</v>
      </c>
      <c r="D263" s="0" t="s">
        <v>4416</v>
      </c>
      <c r="E263" s="0" t="s">
        <v>4417</v>
      </c>
      <c r="F263" s="0" t="s">
        <v>3744</v>
      </c>
      <c r="G263" s="0" t="s">
        <v>4418</v>
      </c>
    </row>
    <row customHeight="1" ht="11.25">
      <c r="A264" s="0" t="s">
        <v>16</v>
      </c>
      <c r="B264" s="0" t="s">
        <v>4410</v>
      </c>
      <c r="C264" s="0" t="s">
        <v>4411</v>
      </c>
      <c r="D264" s="0" t="s">
        <v>4419</v>
      </c>
      <c r="E264" s="0" t="s">
        <v>4420</v>
      </c>
      <c r="F264" s="0" t="s">
        <v>3733</v>
      </c>
      <c r="G264" s="0" t="s">
        <v>4421</v>
      </c>
    </row>
    <row customHeight="1" ht="11.25">
      <c r="A265" s="0" t="s">
        <v>16</v>
      </c>
      <c r="B265" s="0" t="s">
        <v>4410</v>
      </c>
      <c r="C265" s="0" t="s">
        <v>4411</v>
      </c>
      <c r="D265" s="0" t="s">
        <v>4422</v>
      </c>
      <c r="E265" s="0" t="s">
        <v>4423</v>
      </c>
      <c r="F265" s="0" t="s">
        <v>3733</v>
      </c>
      <c r="G265" s="0" t="s">
        <v>4424</v>
      </c>
    </row>
    <row customHeight="1" ht="11.25">
      <c r="A266" s="0" t="s">
        <v>16</v>
      </c>
      <c r="B266" s="0" t="s">
        <v>4410</v>
      </c>
      <c r="C266" s="0" t="s">
        <v>4411</v>
      </c>
      <c r="D266" s="0" t="s">
        <v>4425</v>
      </c>
      <c r="E266" s="0" t="s">
        <v>4426</v>
      </c>
      <c r="F266" s="0" t="s">
        <v>3733</v>
      </c>
      <c r="G266" s="0" t="s">
        <v>4427</v>
      </c>
    </row>
    <row customHeight="1" ht="11.25">
      <c r="A267" s="0" t="s">
        <v>16</v>
      </c>
      <c r="B267" s="0" t="s">
        <v>4410</v>
      </c>
      <c r="C267" s="0" t="s">
        <v>4411</v>
      </c>
      <c r="D267" s="0" t="s">
        <v>4428</v>
      </c>
      <c r="E267" s="0" t="s">
        <v>4429</v>
      </c>
      <c r="F267" s="0" t="s">
        <v>3733</v>
      </c>
      <c r="G267" s="0" t="s">
        <v>4430</v>
      </c>
    </row>
    <row customHeight="1" ht="11.25">
      <c r="A268" s="0" t="s">
        <v>16</v>
      </c>
      <c r="B268" s="0" t="s">
        <v>4410</v>
      </c>
      <c r="C268" s="0" t="s">
        <v>4411</v>
      </c>
      <c r="D268" s="0" t="s">
        <v>4431</v>
      </c>
      <c r="E268" s="0" t="s">
        <v>4432</v>
      </c>
      <c r="F268" s="0" t="s">
        <v>3733</v>
      </c>
      <c r="G268" s="0" t="s">
        <v>4433</v>
      </c>
    </row>
    <row customHeight="1" ht="11.25">
      <c r="A269" s="0" t="s">
        <v>16</v>
      </c>
      <c r="B269" s="0" t="s">
        <v>4410</v>
      </c>
      <c r="C269" s="0" t="s">
        <v>4411</v>
      </c>
      <c r="D269" s="0" t="s">
        <v>4434</v>
      </c>
      <c r="E269" s="0" t="s">
        <v>4435</v>
      </c>
      <c r="F269" s="0" t="s">
        <v>3733</v>
      </c>
      <c r="G269" s="0" t="s">
        <v>4436</v>
      </c>
    </row>
    <row customHeight="1" ht="11.25">
      <c r="A270" s="0" t="s">
        <v>16</v>
      </c>
      <c r="B270" s="0" t="s">
        <v>4410</v>
      </c>
      <c r="C270" s="0" t="s">
        <v>4411</v>
      </c>
      <c r="D270" s="0" t="s">
        <v>4437</v>
      </c>
      <c r="E270" s="0" t="s">
        <v>4438</v>
      </c>
      <c r="F270" s="0" t="s">
        <v>3733</v>
      </c>
      <c r="G270" s="0" t="s">
        <v>4439</v>
      </c>
    </row>
    <row customHeight="1" ht="11.25">
      <c r="A271" s="0" t="s">
        <v>16</v>
      </c>
      <c r="B271" s="0" t="s">
        <v>4410</v>
      </c>
      <c r="C271" s="0" t="s">
        <v>4411</v>
      </c>
      <c r="D271" s="0" t="s">
        <v>4440</v>
      </c>
      <c r="E271" s="0" t="s">
        <v>4441</v>
      </c>
      <c r="F271" s="0" t="s">
        <v>3733</v>
      </c>
      <c r="G271" s="0" t="s">
        <v>4442</v>
      </c>
    </row>
    <row customHeight="1" ht="11.25">
      <c r="A272" s="0" t="s">
        <v>16</v>
      </c>
      <c r="B272" s="0" t="s">
        <v>4410</v>
      </c>
      <c r="C272" s="0" t="s">
        <v>4411</v>
      </c>
      <c r="D272" s="0" t="s">
        <v>4443</v>
      </c>
      <c r="E272" s="0" t="s">
        <v>4444</v>
      </c>
      <c r="F272" s="0" t="s">
        <v>3733</v>
      </c>
      <c r="G272" s="0" t="s">
        <v>4445</v>
      </c>
    </row>
    <row customHeight="1" ht="11.25">
      <c r="A273" s="0" t="s">
        <v>16</v>
      </c>
      <c r="B273" s="0" t="s">
        <v>4410</v>
      </c>
      <c r="C273" s="0" t="s">
        <v>4411</v>
      </c>
      <c r="D273" s="0" t="s">
        <v>4446</v>
      </c>
      <c r="E273" s="0" t="s">
        <v>4447</v>
      </c>
      <c r="F273" s="0" t="s">
        <v>3733</v>
      </c>
      <c r="G273" s="0" t="s">
        <v>4448</v>
      </c>
    </row>
    <row customHeight="1" ht="11.25">
      <c r="A274" s="0" t="s">
        <v>16</v>
      </c>
      <c r="B274" s="0" t="s">
        <v>4410</v>
      </c>
      <c r="C274" s="0" t="s">
        <v>4411</v>
      </c>
      <c r="D274" s="0" t="s">
        <v>4449</v>
      </c>
      <c r="E274" s="0" t="s">
        <v>4450</v>
      </c>
      <c r="F274" s="0" t="s">
        <v>3733</v>
      </c>
      <c r="G274" s="0" t="s">
        <v>4451</v>
      </c>
    </row>
    <row customHeight="1" ht="11.25">
      <c r="A275" s="0" t="s">
        <v>16</v>
      </c>
      <c r="B275" s="0" t="s">
        <v>4410</v>
      </c>
      <c r="C275" s="0" t="s">
        <v>4411</v>
      </c>
      <c r="D275" s="0" t="s">
        <v>4452</v>
      </c>
      <c r="E275" s="0" t="s">
        <v>4453</v>
      </c>
      <c r="F275" s="0" t="s">
        <v>3733</v>
      </c>
      <c r="G275" s="0" t="s">
        <v>4454</v>
      </c>
    </row>
    <row customHeight="1" ht="11.25">
      <c r="A276" s="0" t="s">
        <v>16</v>
      </c>
      <c r="B276" s="0" t="s">
        <v>4410</v>
      </c>
      <c r="C276" s="0" t="s">
        <v>4411</v>
      </c>
      <c r="D276" s="0" t="s">
        <v>4455</v>
      </c>
      <c r="E276" s="0" t="s">
        <v>4456</v>
      </c>
      <c r="F276" s="0" t="s">
        <v>3733</v>
      </c>
      <c r="G276" s="0" t="s">
        <v>4457</v>
      </c>
    </row>
    <row customHeight="1" ht="11.25">
      <c r="A277" s="0" t="s">
        <v>16</v>
      </c>
      <c r="B277" s="0" t="s">
        <v>176</v>
      </c>
      <c r="C277" s="0" t="s">
        <v>177</v>
      </c>
      <c r="D277" s="0" t="s">
        <v>176</v>
      </c>
      <c r="E277" s="0" t="s">
        <v>177</v>
      </c>
      <c r="F277" s="0" t="s">
        <v>3730</v>
      </c>
      <c r="G277" s="0" t="s">
        <v>175</v>
      </c>
    </row>
    <row customHeight="1" ht="11.25">
      <c r="A278" s="0" t="s">
        <v>16</v>
      </c>
      <c r="B278" s="0" t="s">
        <v>176</v>
      </c>
      <c r="C278" s="0" t="s">
        <v>177</v>
      </c>
      <c r="D278" s="0" t="s">
        <v>4458</v>
      </c>
      <c r="E278" s="0" t="s">
        <v>4459</v>
      </c>
      <c r="F278" s="0" t="s">
        <v>3733</v>
      </c>
      <c r="G278" s="0" t="s">
        <v>4460</v>
      </c>
    </row>
    <row customHeight="1" ht="11.25">
      <c r="A279" s="0" t="s">
        <v>16</v>
      </c>
      <c r="B279" s="0" t="s">
        <v>176</v>
      </c>
      <c r="C279" s="0" t="s">
        <v>177</v>
      </c>
      <c r="D279" s="0" t="s">
        <v>4461</v>
      </c>
      <c r="E279" s="0" t="s">
        <v>4462</v>
      </c>
      <c r="F279" s="0" t="s">
        <v>3733</v>
      </c>
      <c r="G279" s="0" t="s">
        <v>4463</v>
      </c>
    </row>
    <row customHeight="1" ht="11.25">
      <c r="A280" s="0" t="s">
        <v>16</v>
      </c>
      <c r="B280" s="0" t="s">
        <v>176</v>
      </c>
      <c r="C280" s="0" t="s">
        <v>177</v>
      </c>
      <c r="D280" s="0" t="s">
        <v>4323</v>
      </c>
      <c r="E280" s="0" t="s">
        <v>4464</v>
      </c>
      <c r="F280" s="0" t="s">
        <v>3733</v>
      </c>
      <c r="G280" s="0" t="s">
        <v>4465</v>
      </c>
    </row>
    <row customHeight="1" ht="11.25">
      <c r="A281" s="0" t="s">
        <v>16</v>
      </c>
      <c r="B281" s="0" t="s">
        <v>176</v>
      </c>
      <c r="C281" s="0" t="s">
        <v>177</v>
      </c>
      <c r="D281" s="0" t="s">
        <v>4466</v>
      </c>
      <c r="E281" s="0" t="s">
        <v>4467</v>
      </c>
      <c r="F281" s="0" t="s">
        <v>3733</v>
      </c>
      <c r="G281" s="0" t="s">
        <v>4468</v>
      </c>
    </row>
    <row customHeight="1" ht="11.25">
      <c r="A282" s="0" t="s">
        <v>16</v>
      </c>
      <c r="B282" s="0" t="s">
        <v>176</v>
      </c>
      <c r="C282" s="0" t="s">
        <v>177</v>
      </c>
      <c r="D282" s="0" t="s">
        <v>4469</v>
      </c>
      <c r="E282" s="0" t="s">
        <v>4470</v>
      </c>
      <c r="F282" s="0" t="s">
        <v>3733</v>
      </c>
      <c r="G282" s="0" t="s">
        <v>4471</v>
      </c>
    </row>
    <row customHeight="1" ht="11.25">
      <c r="A283" s="0" t="s">
        <v>16</v>
      </c>
      <c r="B283" s="0" t="s">
        <v>176</v>
      </c>
      <c r="C283" s="0" t="s">
        <v>177</v>
      </c>
      <c r="D283" s="0" t="s">
        <v>4472</v>
      </c>
      <c r="E283" s="0" t="s">
        <v>4473</v>
      </c>
      <c r="F283" s="0" t="s">
        <v>3733</v>
      </c>
      <c r="G283" s="0" t="s">
        <v>4474</v>
      </c>
    </row>
    <row customHeight="1" ht="11.25">
      <c r="A284" s="0" t="s">
        <v>16</v>
      </c>
      <c r="B284" s="0" t="s">
        <v>176</v>
      </c>
      <c r="C284" s="0" t="s">
        <v>177</v>
      </c>
      <c r="D284" s="0" t="s">
        <v>4475</v>
      </c>
      <c r="E284" s="0" t="s">
        <v>4476</v>
      </c>
      <c r="F284" s="0" t="s">
        <v>3733</v>
      </c>
      <c r="G284" s="0" t="s">
        <v>4477</v>
      </c>
    </row>
    <row customHeight="1" ht="11.25">
      <c r="A285" s="0" t="s">
        <v>16</v>
      </c>
      <c r="B285" s="0" t="s">
        <v>176</v>
      </c>
      <c r="C285" s="0" t="s">
        <v>177</v>
      </c>
      <c r="D285" s="0" t="s">
        <v>4478</v>
      </c>
      <c r="E285" s="0" t="s">
        <v>4479</v>
      </c>
      <c r="F285" s="0" t="s">
        <v>3733</v>
      </c>
      <c r="G285" s="0" t="s">
        <v>4480</v>
      </c>
    </row>
    <row customHeight="1" ht="11.25">
      <c r="A286" s="0" t="s">
        <v>16</v>
      </c>
      <c r="B286" s="0" t="s">
        <v>176</v>
      </c>
      <c r="C286" s="0" t="s">
        <v>177</v>
      </c>
      <c r="D286" s="0" t="s">
        <v>4481</v>
      </c>
      <c r="E286" s="0" t="s">
        <v>4482</v>
      </c>
      <c r="F286" s="0" t="s">
        <v>3733</v>
      </c>
      <c r="G286" s="0" t="s">
        <v>4483</v>
      </c>
    </row>
    <row customHeight="1" ht="11.25">
      <c r="A287" s="0" t="s">
        <v>16</v>
      </c>
      <c r="B287" s="0" t="s">
        <v>176</v>
      </c>
      <c r="C287" s="0" t="s">
        <v>177</v>
      </c>
      <c r="D287" s="0" t="s">
        <v>4484</v>
      </c>
      <c r="E287" s="0" t="s">
        <v>4485</v>
      </c>
      <c r="F287" s="0" t="s">
        <v>3733</v>
      </c>
      <c r="G287" s="0" t="s">
        <v>4486</v>
      </c>
    </row>
    <row customHeight="1" ht="11.25">
      <c r="A288" s="0" t="s">
        <v>16</v>
      </c>
      <c r="B288" s="0" t="s">
        <v>176</v>
      </c>
      <c r="C288" s="0" t="s">
        <v>177</v>
      </c>
      <c r="D288" s="0" t="s">
        <v>4487</v>
      </c>
      <c r="E288" s="0" t="s">
        <v>4488</v>
      </c>
      <c r="F288" s="0" t="s">
        <v>3733</v>
      </c>
      <c r="G288" s="0" t="s">
        <v>4489</v>
      </c>
    </row>
    <row customHeight="1" ht="11.25">
      <c r="A289" s="0" t="s">
        <v>16</v>
      </c>
      <c r="B289" s="0" t="s">
        <v>4490</v>
      </c>
      <c r="C289" s="0" t="s">
        <v>4491</v>
      </c>
      <c r="D289" s="0" t="s">
        <v>4490</v>
      </c>
      <c r="E289" s="0" t="s">
        <v>4491</v>
      </c>
      <c r="F289" s="0" t="s">
        <v>3730</v>
      </c>
      <c r="G289" s="0" t="s">
        <v>4492</v>
      </c>
    </row>
    <row customHeight="1" ht="11.25">
      <c r="A290" s="0" t="s">
        <v>16</v>
      </c>
      <c r="B290" s="0" t="s">
        <v>4490</v>
      </c>
      <c r="C290" s="0" t="s">
        <v>4491</v>
      </c>
      <c r="D290" s="0" t="s">
        <v>4493</v>
      </c>
      <c r="E290" s="0" t="s">
        <v>4494</v>
      </c>
      <c r="F290" s="0" t="s">
        <v>3733</v>
      </c>
      <c r="G290" s="0" t="s">
        <v>4495</v>
      </c>
    </row>
    <row customHeight="1" ht="11.25">
      <c r="A291" s="0" t="s">
        <v>16</v>
      </c>
      <c r="B291" s="0" t="s">
        <v>4490</v>
      </c>
      <c r="C291" s="0" t="s">
        <v>4491</v>
      </c>
      <c r="D291" s="0" t="s">
        <v>4496</v>
      </c>
      <c r="E291" s="0" t="s">
        <v>4497</v>
      </c>
      <c r="F291" s="0" t="s">
        <v>3733</v>
      </c>
      <c r="G291" s="0" t="s">
        <v>4498</v>
      </c>
    </row>
    <row customHeight="1" ht="11.25">
      <c r="A292" s="0" t="s">
        <v>16</v>
      </c>
      <c r="B292" s="0" t="s">
        <v>4490</v>
      </c>
      <c r="C292" s="0" t="s">
        <v>4491</v>
      </c>
      <c r="D292" s="0" t="s">
        <v>4499</v>
      </c>
      <c r="E292" s="0" t="s">
        <v>4500</v>
      </c>
      <c r="F292" s="0" t="s">
        <v>3733</v>
      </c>
      <c r="G292" s="0" t="s">
        <v>4501</v>
      </c>
    </row>
    <row customHeight="1" ht="11.25">
      <c r="A293" s="0" t="s">
        <v>16</v>
      </c>
      <c r="B293" s="0" t="s">
        <v>4490</v>
      </c>
      <c r="C293" s="0" t="s">
        <v>4491</v>
      </c>
      <c r="D293" s="0" t="s">
        <v>4502</v>
      </c>
      <c r="E293" s="0" t="s">
        <v>4503</v>
      </c>
      <c r="F293" s="0" t="s">
        <v>3733</v>
      </c>
      <c r="G293" s="0" t="s">
        <v>4504</v>
      </c>
    </row>
    <row customHeight="1" ht="11.25">
      <c r="A294" s="0" t="s">
        <v>16</v>
      </c>
      <c r="B294" s="0" t="s">
        <v>4490</v>
      </c>
      <c r="C294" s="0" t="s">
        <v>4491</v>
      </c>
      <c r="D294" s="0" t="s">
        <v>4505</v>
      </c>
      <c r="E294" s="0" t="s">
        <v>4506</v>
      </c>
      <c r="F294" s="0" t="s">
        <v>3733</v>
      </c>
      <c r="G294" s="0" t="s">
        <v>4507</v>
      </c>
    </row>
    <row customHeight="1" ht="11.25">
      <c r="A295" s="0" t="s">
        <v>16</v>
      </c>
      <c r="B295" s="0" t="s">
        <v>4490</v>
      </c>
      <c r="C295" s="0" t="s">
        <v>4491</v>
      </c>
      <c r="D295" s="0" t="s">
        <v>4508</v>
      </c>
      <c r="E295" s="0" t="s">
        <v>4509</v>
      </c>
      <c r="F295" s="0" t="s">
        <v>3733</v>
      </c>
      <c r="G295" s="0" t="s">
        <v>4510</v>
      </c>
    </row>
    <row customHeight="1" ht="11.25">
      <c r="A296" s="0" t="s">
        <v>16</v>
      </c>
      <c r="B296" s="0" t="s">
        <v>4490</v>
      </c>
      <c r="C296" s="0" t="s">
        <v>4491</v>
      </c>
      <c r="D296" s="0" t="s">
        <v>4511</v>
      </c>
      <c r="E296" s="0" t="s">
        <v>4512</v>
      </c>
      <c r="F296" s="0" t="s">
        <v>3733</v>
      </c>
      <c r="G296" s="0" t="s">
        <v>4513</v>
      </c>
    </row>
    <row customHeight="1" ht="11.25">
      <c r="A297" s="0" t="s">
        <v>16</v>
      </c>
      <c r="B297" s="0" t="s">
        <v>4490</v>
      </c>
      <c r="C297" s="0" t="s">
        <v>4491</v>
      </c>
      <c r="D297" s="0" t="s">
        <v>4514</v>
      </c>
      <c r="E297" s="0" t="s">
        <v>4515</v>
      </c>
      <c r="F297" s="0" t="s">
        <v>3733</v>
      </c>
      <c r="G297" s="0" t="s">
        <v>4516</v>
      </c>
    </row>
    <row customHeight="1" ht="11.25">
      <c r="A298" s="0" t="s">
        <v>16</v>
      </c>
      <c r="B298" s="0" t="s">
        <v>4490</v>
      </c>
      <c r="C298" s="0" t="s">
        <v>4491</v>
      </c>
      <c r="D298" s="0" t="s">
        <v>4517</v>
      </c>
      <c r="E298" s="0" t="s">
        <v>4518</v>
      </c>
      <c r="F298" s="0" t="s">
        <v>3733</v>
      </c>
      <c r="G298" s="0" t="s">
        <v>4519</v>
      </c>
    </row>
    <row customHeight="1" ht="11.25">
      <c r="A299" s="0" t="s">
        <v>16</v>
      </c>
      <c r="B299" s="0" t="s">
        <v>4490</v>
      </c>
      <c r="C299" s="0" t="s">
        <v>4491</v>
      </c>
      <c r="D299" s="0" t="s">
        <v>4520</v>
      </c>
      <c r="E299" s="0" t="s">
        <v>4521</v>
      </c>
      <c r="F299" s="0" t="s">
        <v>3733</v>
      </c>
      <c r="G299" s="0" t="s">
        <v>4522</v>
      </c>
    </row>
    <row customHeight="1" ht="11.25">
      <c r="A300" s="0" t="s">
        <v>16</v>
      </c>
      <c r="B300" s="0" t="s">
        <v>4490</v>
      </c>
      <c r="C300" s="0" t="s">
        <v>4491</v>
      </c>
      <c r="D300" s="0" t="s">
        <v>4523</v>
      </c>
      <c r="E300" s="0" t="s">
        <v>4524</v>
      </c>
      <c r="F300" s="0" t="s">
        <v>3733</v>
      </c>
      <c r="G300" s="0" t="s">
        <v>4525</v>
      </c>
    </row>
    <row customHeight="1" ht="11.25">
      <c r="A301" s="0" t="s">
        <v>16</v>
      </c>
      <c r="B301" s="0" t="s">
        <v>4526</v>
      </c>
      <c r="C301" s="0" t="s">
        <v>4527</v>
      </c>
      <c r="D301" s="0" t="s">
        <v>4526</v>
      </c>
      <c r="E301" s="0" t="s">
        <v>4527</v>
      </c>
      <c r="F301" s="0" t="s">
        <v>3730</v>
      </c>
      <c r="G301" s="0" t="s">
        <v>4528</v>
      </c>
    </row>
    <row customHeight="1" ht="11.25">
      <c r="A302" s="0" t="s">
        <v>16</v>
      </c>
      <c r="B302" s="0" t="s">
        <v>4526</v>
      </c>
      <c r="C302" s="0" t="s">
        <v>4527</v>
      </c>
      <c r="D302" s="0" t="s">
        <v>4529</v>
      </c>
      <c r="E302" s="0" t="s">
        <v>4530</v>
      </c>
      <c r="F302" s="0" t="s">
        <v>3733</v>
      </c>
      <c r="G302" s="0" t="s">
        <v>4531</v>
      </c>
    </row>
    <row customHeight="1" ht="11.25">
      <c r="A303" s="0" t="s">
        <v>16</v>
      </c>
      <c r="B303" s="0" t="s">
        <v>4526</v>
      </c>
      <c r="C303" s="0" t="s">
        <v>4527</v>
      </c>
      <c r="D303" s="0" t="s">
        <v>3747</v>
      </c>
      <c r="E303" s="0" t="s">
        <v>4532</v>
      </c>
      <c r="F303" s="0" t="s">
        <v>3733</v>
      </c>
      <c r="G303" s="0" t="s">
        <v>4533</v>
      </c>
    </row>
    <row customHeight="1" ht="11.25">
      <c r="A304" s="0" t="s">
        <v>16</v>
      </c>
      <c r="B304" s="0" t="s">
        <v>4526</v>
      </c>
      <c r="C304" s="0" t="s">
        <v>4527</v>
      </c>
      <c r="D304" s="0" t="s">
        <v>4534</v>
      </c>
      <c r="E304" s="0" t="s">
        <v>4535</v>
      </c>
      <c r="F304" s="0" t="s">
        <v>3733</v>
      </c>
      <c r="G304" s="0" t="s">
        <v>4536</v>
      </c>
    </row>
    <row customHeight="1" ht="11.25">
      <c r="A305" s="0" t="s">
        <v>16</v>
      </c>
      <c r="B305" s="0" t="s">
        <v>4526</v>
      </c>
      <c r="C305" s="0" t="s">
        <v>4527</v>
      </c>
      <c r="D305" s="0" t="s">
        <v>4537</v>
      </c>
      <c r="E305" s="0" t="s">
        <v>4538</v>
      </c>
      <c r="F305" s="0" t="s">
        <v>3733</v>
      </c>
      <c r="G305" s="0" t="s">
        <v>4539</v>
      </c>
    </row>
    <row customHeight="1" ht="11.25">
      <c r="A306" s="0" t="s">
        <v>16</v>
      </c>
      <c r="B306" s="0" t="s">
        <v>4526</v>
      </c>
      <c r="C306" s="0" t="s">
        <v>4527</v>
      </c>
      <c r="D306" s="0" t="s">
        <v>4540</v>
      </c>
      <c r="E306" s="0" t="s">
        <v>4541</v>
      </c>
      <c r="F306" s="0" t="s">
        <v>3733</v>
      </c>
      <c r="G306" s="0" t="s">
        <v>4542</v>
      </c>
    </row>
    <row customHeight="1" ht="11.25">
      <c r="A307" s="0" t="s">
        <v>16</v>
      </c>
      <c r="B307" s="0" t="s">
        <v>4526</v>
      </c>
      <c r="C307" s="0" t="s">
        <v>4527</v>
      </c>
      <c r="D307" s="0" t="s">
        <v>4543</v>
      </c>
      <c r="E307" s="0" t="s">
        <v>4544</v>
      </c>
      <c r="F307" s="0" t="s">
        <v>3733</v>
      </c>
      <c r="G307" s="0" t="s">
        <v>4545</v>
      </c>
    </row>
    <row customHeight="1" ht="11.25">
      <c r="A308" s="0" t="s">
        <v>16</v>
      </c>
      <c r="B308" s="0" t="s">
        <v>4526</v>
      </c>
      <c r="C308" s="0" t="s">
        <v>4527</v>
      </c>
      <c r="D308" s="0" t="s">
        <v>4546</v>
      </c>
      <c r="E308" s="0" t="s">
        <v>4547</v>
      </c>
      <c r="F308" s="0" t="s">
        <v>3733</v>
      </c>
      <c r="G308" s="0" t="s">
        <v>4548</v>
      </c>
    </row>
    <row customHeight="1" ht="11.25">
      <c r="A309" s="0" t="s">
        <v>16</v>
      </c>
      <c r="B309" s="0" t="s">
        <v>4526</v>
      </c>
      <c r="C309" s="0" t="s">
        <v>4527</v>
      </c>
      <c r="D309" s="0" t="s">
        <v>4549</v>
      </c>
      <c r="E309" s="0" t="s">
        <v>4550</v>
      </c>
      <c r="F309" s="0" t="s">
        <v>3733</v>
      </c>
      <c r="G309" s="0" t="s">
        <v>4551</v>
      </c>
    </row>
    <row customHeight="1" ht="11.25">
      <c r="A310" s="0" t="s">
        <v>16</v>
      </c>
      <c r="B310" s="0" t="s">
        <v>4526</v>
      </c>
      <c r="C310" s="0" t="s">
        <v>4527</v>
      </c>
      <c r="D310" s="0" t="s">
        <v>4552</v>
      </c>
      <c r="E310" s="0" t="s">
        <v>4553</v>
      </c>
      <c r="F310" s="0" t="s">
        <v>3733</v>
      </c>
      <c r="G310" s="0" t="s">
        <v>4554</v>
      </c>
    </row>
    <row customHeight="1" ht="11.25">
      <c r="A311" s="0" t="s">
        <v>16</v>
      </c>
      <c r="B311" s="0" t="s">
        <v>4526</v>
      </c>
      <c r="C311" s="0" t="s">
        <v>4527</v>
      </c>
      <c r="D311" s="0" t="s">
        <v>4555</v>
      </c>
      <c r="E311" s="0" t="s">
        <v>4556</v>
      </c>
      <c r="F311" s="0" t="s">
        <v>3733</v>
      </c>
      <c r="G311" s="0" t="s">
        <v>4557</v>
      </c>
    </row>
    <row customHeight="1" ht="11.25">
      <c r="A312" s="0" t="s">
        <v>16</v>
      </c>
      <c r="B312" s="0" t="s">
        <v>186</v>
      </c>
      <c r="C312" s="0" t="s">
        <v>187</v>
      </c>
      <c r="D312" s="0" t="s">
        <v>186</v>
      </c>
      <c r="E312" s="0" t="s">
        <v>187</v>
      </c>
      <c r="F312" s="0" t="s">
        <v>3730</v>
      </c>
      <c r="G312" s="0" t="s">
        <v>185</v>
      </c>
    </row>
    <row customHeight="1" ht="11.25">
      <c r="A313" s="0" t="s">
        <v>16</v>
      </c>
      <c r="B313" s="0" t="s">
        <v>186</v>
      </c>
      <c r="C313" s="0" t="s">
        <v>187</v>
      </c>
      <c r="D313" s="0" t="s">
        <v>4558</v>
      </c>
      <c r="E313" s="0" t="s">
        <v>4559</v>
      </c>
      <c r="F313" s="0" t="s">
        <v>3733</v>
      </c>
      <c r="G313" s="0" t="s">
        <v>4560</v>
      </c>
    </row>
    <row customHeight="1" ht="11.25">
      <c r="A314" s="0" t="s">
        <v>16</v>
      </c>
      <c r="B314" s="0" t="s">
        <v>186</v>
      </c>
      <c r="C314" s="0" t="s">
        <v>187</v>
      </c>
      <c r="D314" s="0" t="s">
        <v>4561</v>
      </c>
      <c r="E314" s="0" t="s">
        <v>4562</v>
      </c>
      <c r="F314" s="0" t="s">
        <v>3733</v>
      </c>
      <c r="G314" s="0" t="s">
        <v>4563</v>
      </c>
    </row>
    <row customHeight="1" ht="11.25">
      <c r="A315" s="0" t="s">
        <v>16</v>
      </c>
      <c r="B315" s="0" t="s">
        <v>186</v>
      </c>
      <c r="C315" s="0" t="s">
        <v>187</v>
      </c>
      <c r="D315" s="0" t="s">
        <v>4564</v>
      </c>
      <c r="E315" s="0" t="s">
        <v>4565</v>
      </c>
      <c r="F315" s="0" t="s">
        <v>3733</v>
      </c>
      <c r="G315" s="0" t="s">
        <v>4566</v>
      </c>
    </row>
    <row customHeight="1" ht="11.25">
      <c r="A316" s="0" t="s">
        <v>16</v>
      </c>
      <c r="B316" s="0" t="s">
        <v>186</v>
      </c>
      <c r="C316" s="0" t="s">
        <v>187</v>
      </c>
      <c r="D316" s="0" t="s">
        <v>4567</v>
      </c>
      <c r="E316" s="0" t="s">
        <v>4568</v>
      </c>
      <c r="F316" s="0" t="s">
        <v>3733</v>
      </c>
      <c r="G316" s="0" t="s">
        <v>4569</v>
      </c>
    </row>
    <row customHeight="1" ht="11.25">
      <c r="A317" s="0" t="s">
        <v>16</v>
      </c>
      <c r="B317" s="0" t="s">
        <v>186</v>
      </c>
      <c r="C317" s="0" t="s">
        <v>187</v>
      </c>
      <c r="D317" s="0" t="s">
        <v>4570</v>
      </c>
      <c r="E317" s="0" t="s">
        <v>4571</v>
      </c>
      <c r="F317" s="0" t="s">
        <v>3733</v>
      </c>
      <c r="G317" s="0" t="s">
        <v>4572</v>
      </c>
    </row>
    <row customHeight="1" ht="11.25">
      <c r="A318" s="0" t="s">
        <v>16</v>
      </c>
      <c r="B318" s="0" t="s">
        <v>186</v>
      </c>
      <c r="C318" s="0" t="s">
        <v>187</v>
      </c>
      <c r="D318" s="0" t="s">
        <v>4573</v>
      </c>
      <c r="E318" s="0" t="s">
        <v>4574</v>
      </c>
      <c r="F318" s="0" t="s">
        <v>3733</v>
      </c>
      <c r="G318" s="0" t="s">
        <v>4575</v>
      </c>
    </row>
    <row customHeight="1" ht="11.25">
      <c r="A319" s="0" t="s">
        <v>16</v>
      </c>
      <c r="B319" s="0" t="s">
        <v>186</v>
      </c>
      <c r="C319" s="0" t="s">
        <v>187</v>
      </c>
      <c r="D319" s="0" t="s">
        <v>4576</v>
      </c>
      <c r="E319" s="0" t="s">
        <v>4577</v>
      </c>
      <c r="F319" s="0" t="s">
        <v>3733</v>
      </c>
      <c r="G319" s="0" t="s">
        <v>4578</v>
      </c>
    </row>
    <row customHeight="1" ht="11.25">
      <c r="A320" s="0" t="s">
        <v>16</v>
      </c>
      <c r="B320" s="0" t="s">
        <v>186</v>
      </c>
      <c r="C320" s="0" t="s">
        <v>187</v>
      </c>
      <c r="D320" s="0" t="s">
        <v>4579</v>
      </c>
      <c r="E320" s="0" t="s">
        <v>4580</v>
      </c>
      <c r="F320" s="0" t="s">
        <v>3733</v>
      </c>
      <c r="G320" s="0" t="s">
        <v>4581</v>
      </c>
    </row>
    <row customHeight="1" ht="11.25">
      <c r="A321" s="0" t="s">
        <v>16</v>
      </c>
      <c r="B321" s="0" t="s">
        <v>186</v>
      </c>
      <c r="C321" s="0" t="s">
        <v>187</v>
      </c>
      <c r="D321" s="0" t="s">
        <v>4582</v>
      </c>
      <c r="E321" s="0" t="s">
        <v>4583</v>
      </c>
      <c r="F321" s="0" t="s">
        <v>3733</v>
      </c>
      <c r="G321" s="0" t="s">
        <v>4584</v>
      </c>
    </row>
    <row customHeight="1" ht="11.25">
      <c r="A322" s="0" t="s">
        <v>16</v>
      </c>
      <c r="B322" s="0" t="s">
        <v>186</v>
      </c>
      <c r="C322" s="0" t="s">
        <v>187</v>
      </c>
      <c r="D322" s="0" t="s">
        <v>4585</v>
      </c>
      <c r="E322" s="0" t="s">
        <v>4586</v>
      </c>
      <c r="F322" s="0" t="s">
        <v>3733</v>
      </c>
      <c r="G322" s="0" t="s">
        <v>4587</v>
      </c>
    </row>
    <row customHeight="1" ht="11.25">
      <c r="A323" s="0" t="s">
        <v>16</v>
      </c>
      <c r="B323" s="0" t="s">
        <v>186</v>
      </c>
      <c r="C323" s="0" t="s">
        <v>187</v>
      </c>
      <c r="D323" s="0" t="s">
        <v>4588</v>
      </c>
      <c r="E323" s="0" t="s">
        <v>4589</v>
      </c>
      <c r="F323" s="0" t="s">
        <v>3733</v>
      </c>
      <c r="G323" s="0" t="s">
        <v>4590</v>
      </c>
    </row>
    <row customHeight="1" ht="11.25">
      <c r="A324" s="0" t="s">
        <v>16</v>
      </c>
      <c r="B324" s="0" t="s">
        <v>186</v>
      </c>
      <c r="C324" s="0" t="s">
        <v>187</v>
      </c>
      <c r="D324" s="0" t="s">
        <v>4591</v>
      </c>
      <c r="E324" s="0" t="s">
        <v>4592</v>
      </c>
      <c r="F324" s="0" t="s">
        <v>3733</v>
      </c>
      <c r="G324" s="0" t="s">
        <v>4593</v>
      </c>
    </row>
    <row customHeight="1" ht="11.25">
      <c r="A325" s="0" t="s">
        <v>16</v>
      </c>
      <c r="B325" s="0" t="s">
        <v>4594</v>
      </c>
      <c r="C325" s="0" t="s">
        <v>4595</v>
      </c>
      <c r="D325" s="0" t="s">
        <v>4594</v>
      </c>
      <c r="E325" s="0" t="s">
        <v>4595</v>
      </c>
      <c r="F325" s="0" t="s">
        <v>4596</v>
      </c>
      <c r="G325" s="0" t="s">
        <v>4597</v>
      </c>
    </row>
    <row customHeight="1" ht="11.25">
      <c r="A326" s="0" t="s">
        <v>16</v>
      </c>
      <c r="B326" s="0" t="s">
        <v>4598</v>
      </c>
      <c r="C326" s="0" t="s">
        <v>4599</v>
      </c>
      <c r="D326" s="0" t="s">
        <v>4598</v>
      </c>
      <c r="E326" s="0" t="s">
        <v>4599</v>
      </c>
      <c r="F326" s="0" t="s">
        <v>4596</v>
      </c>
      <c r="G326" s="0" t="s">
        <v>4600</v>
      </c>
    </row>
    <row customHeight="1" ht="11.25">
      <c r="A327" s="0" t="s">
        <v>16</v>
      </c>
      <c r="B327" s="0" t="s">
        <v>4601</v>
      </c>
      <c r="C327" s="0" t="s">
        <v>4602</v>
      </c>
      <c r="D327" s="0" t="s">
        <v>4601</v>
      </c>
      <c r="E327" s="0" t="s">
        <v>4602</v>
      </c>
      <c r="F327" s="0" t="s">
        <v>4596</v>
      </c>
      <c r="G327" s="0" t="s">
        <v>4603</v>
      </c>
    </row>
    <row customHeight="1" ht="11.25">
      <c r="A328" s="0" t="s">
        <v>16</v>
      </c>
      <c r="B328" s="0" t="s">
        <v>146</v>
      </c>
      <c r="C328" s="0" t="s">
        <v>147</v>
      </c>
      <c r="D328" s="0" t="s">
        <v>146</v>
      </c>
      <c r="E328" s="0" t="s">
        <v>147</v>
      </c>
      <c r="F328" s="0" t="s">
        <v>4596</v>
      </c>
      <c r="G328" s="0" t="s">
        <v>145</v>
      </c>
    </row>
    <row customHeight="1" ht="11.25">
      <c r="A329" s="0" t="s">
        <v>16</v>
      </c>
      <c r="B329" s="0" t="s">
        <v>151</v>
      </c>
      <c r="C329" s="0" t="s">
        <v>152</v>
      </c>
      <c r="D329" s="0" t="s">
        <v>151</v>
      </c>
      <c r="E329" s="0" t="s">
        <v>152</v>
      </c>
      <c r="F329" s="0" t="s">
        <v>4596</v>
      </c>
      <c r="G329" s="0" t="s">
        <v>150</v>
      </c>
    </row>
    <row customHeight="1" ht="11.25">
      <c r="A330" s="0" t="s">
        <v>16</v>
      </c>
      <c r="B330" s="0" t="s">
        <v>4604</v>
      </c>
      <c r="C330" s="0" t="s">
        <v>4605</v>
      </c>
      <c r="D330" s="0" t="s">
        <v>4604</v>
      </c>
      <c r="E330" s="0" t="s">
        <v>4605</v>
      </c>
      <c r="F330" s="0" t="s">
        <v>4596</v>
      </c>
      <c r="G330" s="0" t="s">
        <v>4606</v>
      </c>
    </row>
    <row customHeight="1" ht="11.25">
      <c r="A331" s="0" t="s">
        <v>16</v>
      </c>
      <c r="B331" s="0" t="s">
        <v>4607</v>
      </c>
      <c r="C331" s="0" t="s">
        <v>4608</v>
      </c>
      <c r="D331" s="0" t="s">
        <v>4609</v>
      </c>
      <c r="E331" s="0" t="s">
        <v>4610</v>
      </c>
      <c r="F331" s="0" t="s">
        <v>4611</v>
      </c>
      <c r="G331" s="0" t="s">
        <v>4612</v>
      </c>
    </row>
    <row customHeight="1" ht="11.25">
      <c r="A332" s="0" t="s">
        <v>16</v>
      </c>
      <c r="B332" s="0" t="s">
        <v>4607</v>
      </c>
      <c r="C332" s="0" t="s">
        <v>4608</v>
      </c>
      <c r="D332" s="0" t="s">
        <v>4613</v>
      </c>
      <c r="E332" s="0" t="s">
        <v>4614</v>
      </c>
      <c r="F332" s="0" t="s">
        <v>4611</v>
      </c>
      <c r="G332" s="0" t="s">
        <v>4615</v>
      </c>
    </row>
    <row customHeight="1" ht="11.25">
      <c r="A333" s="0" t="s">
        <v>16</v>
      </c>
      <c r="B333" s="0" t="s">
        <v>4607</v>
      </c>
      <c r="C333" s="0" t="s">
        <v>4608</v>
      </c>
      <c r="D333" s="0" t="s">
        <v>4616</v>
      </c>
      <c r="E333" s="0" t="s">
        <v>4617</v>
      </c>
      <c r="F333" s="0" t="s">
        <v>4611</v>
      </c>
      <c r="G333" s="0" t="s">
        <v>4618</v>
      </c>
    </row>
    <row customHeight="1" ht="11.25">
      <c r="A334" s="0" t="s">
        <v>16</v>
      </c>
      <c r="B334" s="0" t="s">
        <v>4607</v>
      </c>
      <c r="C334" s="0" t="s">
        <v>4608</v>
      </c>
      <c r="D334" s="0" t="s">
        <v>4619</v>
      </c>
      <c r="E334" s="0" t="s">
        <v>4620</v>
      </c>
      <c r="F334" s="0" t="s">
        <v>4611</v>
      </c>
      <c r="G334" s="0" t="s">
        <v>4621</v>
      </c>
    </row>
    <row customHeight="1" ht="11.25">
      <c r="A335" s="0" t="s">
        <v>16</v>
      </c>
      <c r="B335" s="0" t="s">
        <v>4607</v>
      </c>
      <c r="C335" s="0" t="s">
        <v>4608</v>
      </c>
      <c r="D335" s="0" t="s">
        <v>4622</v>
      </c>
      <c r="E335" s="0" t="s">
        <v>4623</v>
      </c>
      <c r="F335" s="0" t="s">
        <v>4611</v>
      </c>
      <c r="G335" s="0" t="s">
        <v>4624</v>
      </c>
    </row>
    <row customHeight="1" ht="11.25">
      <c r="A336" s="0" t="s">
        <v>16</v>
      </c>
      <c r="B336" s="0" t="s">
        <v>4607</v>
      </c>
      <c r="C336" s="0" t="s">
        <v>4608</v>
      </c>
      <c r="D336" s="0" t="s">
        <v>4625</v>
      </c>
      <c r="E336" s="0" t="s">
        <v>4626</v>
      </c>
      <c r="F336" s="0" t="s">
        <v>4611</v>
      </c>
      <c r="G336" s="0" t="s">
        <v>4627</v>
      </c>
    </row>
    <row customHeight="1" ht="11.25">
      <c r="A337" s="0" t="s">
        <v>16</v>
      </c>
      <c r="B337" s="0" t="s">
        <v>4607</v>
      </c>
      <c r="C337" s="0" t="s">
        <v>4608</v>
      </c>
      <c r="D337" s="0" t="s">
        <v>4628</v>
      </c>
      <c r="E337" s="0" t="s">
        <v>4629</v>
      </c>
      <c r="F337" s="0" t="s">
        <v>4611</v>
      </c>
      <c r="G337" s="0" t="s">
        <v>4630</v>
      </c>
    </row>
    <row customHeight="1" ht="11.25">
      <c r="A338" s="0" t="s">
        <v>16</v>
      </c>
      <c r="B338" s="0" t="s">
        <v>4607</v>
      </c>
      <c r="C338" s="0" t="s">
        <v>4608</v>
      </c>
      <c r="D338" s="0" t="s">
        <v>4631</v>
      </c>
      <c r="E338" s="0" t="s">
        <v>4632</v>
      </c>
      <c r="F338" s="0" t="s">
        <v>4611</v>
      </c>
      <c r="G338" s="0" t="s">
        <v>4633</v>
      </c>
    </row>
    <row customHeight="1" ht="11.25">
      <c r="A339" s="0" t="s">
        <v>16</v>
      </c>
      <c r="B339" s="0" t="s">
        <v>4607</v>
      </c>
      <c r="C339" s="0" t="s">
        <v>4608</v>
      </c>
      <c r="D339" s="0" t="s">
        <v>4634</v>
      </c>
      <c r="E339" s="0" t="s">
        <v>4635</v>
      </c>
      <c r="F339" s="0" t="s">
        <v>4611</v>
      </c>
      <c r="G339" s="0" t="s">
        <v>4636</v>
      </c>
    </row>
    <row customHeight="1" ht="11.25">
      <c r="A340" s="0" t="s">
        <v>16</v>
      </c>
      <c r="B340" s="0" t="s">
        <v>4607</v>
      </c>
      <c r="C340" s="0" t="s">
        <v>4608</v>
      </c>
      <c r="D340" s="0" t="s">
        <v>4607</v>
      </c>
      <c r="E340" s="0" t="s">
        <v>4608</v>
      </c>
      <c r="F340" s="0" t="s">
        <v>4637</v>
      </c>
      <c r="G340" s="0" t="s">
        <v>4638</v>
      </c>
    </row>
    <row customHeight="1" ht="11.25">
      <c r="A341" s="0" t="s">
        <v>16</v>
      </c>
      <c r="B341" s="0" t="s">
        <v>4639</v>
      </c>
      <c r="C341" s="0" t="s">
        <v>4640</v>
      </c>
      <c r="D341" s="0" t="s">
        <v>4639</v>
      </c>
      <c r="E341" s="0" t="s">
        <v>4640</v>
      </c>
      <c r="F341" s="0" t="s">
        <v>4596</v>
      </c>
      <c r="G341" s="0" t="s">
        <v>4641</v>
      </c>
    </row>
    <row customHeight="1" ht="11.25">
      <c r="A342" s="0" t="s">
        <v>16</v>
      </c>
      <c r="B342" s="0" t="s">
        <v>4642</v>
      </c>
      <c r="C342" s="0" t="s">
        <v>4643</v>
      </c>
      <c r="D342" s="0" t="s">
        <v>4642</v>
      </c>
      <c r="E342" s="0" t="s">
        <v>4643</v>
      </c>
      <c r="F342" s="0" t="s">
        <v>4596</v>
      </c>
      <c r="G342" s="0" t="s">
        <v>4644</v>
      </c>
    </row>
    <row customHeight="1" ht="11.25">
      <c r="A343" s="0" t="s">
        <v>16</v>
      </c>
      <c r="B343" s="0" t="s">
        <v>181</v>
      </c>
      <c r="C343" s="0" t="s">
        <v>182</v>
      </c>
      <c r="D343" s="0" t="s">
        <v>181</v>
      </c>
      <c r="E343" s="0" t="s">
        <v>182</v>
      </c>
      <c r="F343" s="0" t="s">
        <v>4596</v>
      </c>
      <c r="G343" s="0" t="s">
        <v>180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75DC2-B78A-A556-5E14-0.1A2C28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4760</v>
      </c>
      <c r="B1" s="837" t="s">
        <v>4761</v>
      </c>
      <c r="C1" s="837" t="s">
        <v>1328</v>
      </c>
    </row>
    <row customHeight="1" ht="11.25">
      <c r="A2" s="837">
        <v>4189678</v>
      </c>
      <c r="B2" s="837" t="s">
        <v>4762</v>
      </c>
      <c r="C2" s="837" t="s">
        <v>4763</v>
      </c>
    </row>
    <row customHeight="1" ht="11.25">
      <c r="A3" s="837">
        <v>4190415</v>
      </c>
      <c r="B3" s="837" t="s">
        <v>4764</v>
      </c>
      <c r="C3" s="837" t="s">
        <v>4763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4BFBE-C1E2-52C1-3104-0.0E0D8B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4765</v>
      </c>
      <c r="B1" s="165" t="s">
        <v>4766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FD709-76F9-8DCA-BE7A-0.0094849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4767</v>
      </c>
      <c r="B1" s="0" t="b">
        <v>1</v>
      </c>
    </row>
    <row customHeight="1" ht="11.25">
      <c r="A2" s="0" t="s">
        <v>4768</v>
      </c>
      <c r="B2" s="0" t="b">
        <v>0</v>
      </c>
    </row>
    <row customHeight="1" ht="11.25">
      <c r="A3" s="0" t="s">
        <v>4769</v>
      </c>
      <c r="B3" s="0" t="b">
        <v>1</v>
      </c>
    </row>
    <row customHeight="1" ht="11.25">
      <c r="A4" s="0" t="s">
        <v>4770</v>
      </c>
      <c r="B4" s="0" t="b">
        <v>0</v>
      </c>
    </row>
    <row customHeight="1" ht="11.25">
      <c r="A5" s="0" t="s">
        <v>4771</v>
      </c>
      <c r="B5" s="0" t="b">
        <v>0</v>
      </c>
    </row>
    <row customHeight="1" ht="11.25">
      <c r="A6" s="0" t="s">
        <v>4772</v>
      </c>
      <c r="B6" s="0" t="b">
        <v>0</v>
      </c>
    </row>
    <row customHeight="1" ht="11.25">
      <c r="A7" s="0" t="s">
        <v>4773</v>
      </c>
      <c r="B7" s="0" t="b">
        <v>0</v>
      </c>
    </row>
    <row customHeight="1" ht="11.25">
      <c r="A8" s="0" t="s">
        <v>4774</v>
      </c>
      <c r="B8" s="0" t="b">
        <v>0</v>
      </c>
    </row>
    <row customHeight="1" ht="11.25">
      <c r="A9" s="0" t="s">
        <v>4775</v>
      </c>
      <c r="B9" s="0" t="b">
        <v>1</v>
      </c>
    </row>
    <row customHeight="1" ht="11.25">
      <c r="A10" s="0" t="s">
        <v>4776</v>
      </c>
      <c r="B10" s="0" t="b">
        <v>0</v>
      </c>
    </row>
    <row customHeight="1" ht="11.25">
      <c r="A11" s="0" t="s">
        <v>4777</v>
      </c>
      <c r="B11" s="0" t="b">
        <v>0</v>
      </c>
    </row>
    <row customHeight="1" ht="11.25">
      <c r="A12" s="0" t="s">
        <v>4778</v>
      </c>
      <c r="B12" s="0" t="b">
        <v>0</v>
      </c>
    </row>
    <row customHeight="1" ht="11.25">
      <c r="A13" s="0" t="s">
        <v>4779</v>
      </c>
      <c r="B13" s="0" t="b">
        <v>0</v>
      </c>
    </row>
    <row customHeight="1" ht="11.25">
      <c r="A14" s="0" t="s">
        <v>4780</v>
      </c>
      <c r="B14" s="0" t="b">
        <v>0</v>
      </c>
    </row>
    <row customHeight="1" ht="11.25">
      <c r="A15" s="0" t="s">
        <v>4781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48BFA-1E13-1385-4E2A-0.3E7E7A4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EC495-1FBC-6D63-8711-0.7B6EA24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4782</v>
      </c>
      <c r="B1" s="69" t="s">
        <v>4783</v>
      </c>
    </row>
    <row customHeight="1" ht="11.25">
      <c r="A2" s="66" t="s">
        <v>4784</v>
      </c>
      <c r="B2" s="66" t="s">
        <v>4785</v>
      </c>
    </row>
    <row customHeight="1" ht="11.25">
      <c r="A3" s="66" t="s">
        <v>4786</v>
      </c>
      <c r="B3" s="66" t="s">
        <v>4787</v>
      </c>
    </row>
    <row customHeight="1" ht="11.25">
      <c r="A4" s="66" t="s">
        <v>4788</v>
      </c>
      <c r="B4" s="66" t="s">
        <v>4789</v>
      </c>
    </row>
    <row customHeight="1" ht="11.25">
      <c r="A5" s="66" t="s">
        <v>4790</v>
      </c>
      <c r="B5" s="66" t="s">
        <v>4791</v>
      </c>
    </row>
    <row customHeight="1" ht="11.25">
      <c r="A6" s="66" t="s">
        <v>4792</v>
      </c>
      <c r="B6" s="66" t="s">
        <v>4793</v>
      </c>
    </row>
    <row customHeight="1" ht="11.25">
      <c r="A7" s="66" t="s">
        <v>4794</v>
      </c>
      <c r="B7" s="66" t="s">
        <v>4795</v>
      </c>
    </row>
    <row customHeight="1" ht="11.25">
      <c r="A8" s="66" t="s">
        <v>4796</v>
      </c>
      <c r="B8" s="66" t="s">
        <v>4797</v>
      </c>
    </row>
    <row customHeight="1" ht="11.25">
      <c r="A9" s="66" t="s">
        <v>4798</v>
      </c>
      <c r="B9" s="66" t="s">
        <v>4799</v>
      </c>
    </row>
    <row customHeight="1" ht="11.25">
      <c r="A10" s="66" t="s">
        <v>4800</v>
      </c>
      <c r="B10" s="66" t="s">
        <v>4801</v>
      </c>
    </row>
    <row customHeight="1" ht="11.25">
      <c r="A11" s="66" t="s">
        <v>4802</v>
      </c>
      <c r="B11" s="66" t="s">
        <v>4803</v>
      </c>
    </row>
    <row customHeight="1" ht="11.25">
      <c r="A12" s="66" t="s">
        <v>4804</v>
      </c>
      <c r="B12" s="66" t="s">
        <v>4805</v>
      </c>
    </row>
    <row customHeight="1" ht="11.25">
      <c r="A13" s="66" t="s">
        <v>4806</v>
      </c>
      <c r="B13" s="66" t="s">
        <v>4807</v>
      </c>
    </row>
    <row customHeight="1" ht="11.25">
      <c r="A14" s="66" t="s">
        <v>4808</v>
      </c>
      <c r="B14" s="66" t="s">
        <v>4809</v>
      </c>
    </row>
    <row customHeight="1" ht="11.25">
      <c r="A15" s="66" t="s">
        <v>4810</v>
      </c>
      <c r="B15" s="66" t="s">
        <v>4811</v>
      </c>
    </row>
    <row customHeight="1" ht="11.25">
      <c r="A16" s="66" t="s">
        <v>4812</v>
      </c>
      <c r="B16" s="66" t="s">
        <v>4813</v>
      </c>
    </row>
    <row customHeight="1" ht="11.25">
      <c r="A17" s="66" t="s">
        <v>4814</v>
      </c>
      <c r="B17" s="66" t="s">
        <v>4815</v>
      </c>
    </row>
    <row customHeight="1" ht="11.25">
      <c r="A18" s="66" t="s">
        <v>4816</v>
      </c>
      <c r="B18" s="66" t="s">
        <v>4817</v>
      </c>
    </row>
    <row customHeight="1" ht="11.25">
      <c r="A19" s="66" t="s">
        <v>4818</v>
      </c>
      <c r="B19" s="66" t="s">
        <v>4819</v>
      </c>
    </row>
    <row customHeight="1" ht="11.25">
      <c r="A20" s="66" t="s">
        <v>4820</v>
      </c>
      <c r="B20" s="66" t="s">
        <v>4821</v>
      </c>
    </row>
    <row customHeight="1" ht="11.25">
      <c r="A21" s="66" t="s">
        <v>4822</v>
      </c>
      <c r="B21" s="66" t="s">
        <v>4823</v>
      </c>
    </row>
    <row customHeight="1" ht="11.25">
      <c r="A22" s="66" t="s">
        <v>4824</v>
      </c>
      <c r="B22" s="66" t="s">
        <v>4825</v>
      </c>
    </row>
    <row customHeight="1" ht="11.25">
      <c r="A23" s="66" t="s">
        <v>4826</v>
      </c>
      <c r="B23" s="66" t="s">
        <v>4827</v>
      </c>
    </row>
    <row customHeight="1" ht="11.25">
      <c r="A24" s="66" t="s">
        <v>4828</v>
      </c>
      <c r="B24" s="66" t="s">
        <v>4829</v>
      </c>
    </row>
    <row customHeight="1" ht="11.25">
      <c r="A25" s="66" t="s">
        <v>4830</v>
      </c>
      <c r="B25" s="66" t="s">
        <v>4831</v>
      </c>
    </row>
    <row customHeight="1" ht="11.25">
      <c r="A26" s="66" t="s">
        <v>4832</v>
      </c>
      <c r="B26" s="66" t="s">
        <v>4833</v>
      </c>
    </row>
    <row customHeight="1" ht="11.25">
      <c r="A27" s="66" t="s">
        <v>4834</v>
      </c>
      <c r="B27" s="66" t="s">
        <v>4835</v>
      </c>
    </row>
    <row customHeight="1" ht="11.25">
      <c r="A28" s="66" t="s">
        <v>4836</v>
      </c>
      <c r="B28" s="66" t="s">
        <v>4837</v>
      </c>
    </row>
    <row customHeight="1" ht="11.25">
      <c r="A29" s="66" t="s">
        <v>4838</v>
      </c>
      <c r="B29" s="66" t="s">
        <v>4839</v>
      </c>
    </row>
    <row customHeight="1" ht="11.25">
      <c r="A30" s="66" t="s">
        <v>4840</v>
      </c>
      <c r="B30" s="66" t="s">
        <v>4841</v>
      </c>
    </row>
    <row customHeight="1" ht="11.25">
      <c r="A31" s="66" t="s">
        <v>4842</v>
      </c>
      <c r="B31" s="66" t="s">
        <v>4843</v>
      </c>
    </row>
    <row customHeight="1" ht="11.25">
      <c r="A32" s="66" t="s">
        <v>4844</v>
      </c>
      <c r="B32" s="66" t="s">
        <v>4845</v>
      </c>
    </row>
    <row customHeight="1" ht="11.25">
      <c r="A33" s="66" t="s">
        <v>4846</v>
      </c>
      <c r="B33" s="66" t="s">
        <v>4847</v>
      </c>
    </row>
    <row customHeight="1" ht="11.25">
      <c r="A34" s="66" t="s">
        <v>4848</v>
      </c>
      <c r="B34" s="66" t="s">
        <v>4849</v>
      </c>
    </row>
    <row customHeight="1" ht="11.25">
      <c r="A35" s="66" t="s">
        <v>4850</v>
      </c>
      <c r="B35" s="66" t="s">
        <v>4851</v>
      </c>
    </row>
    <row customHeight="1" ht="11.25">
      <c r="A36" s="66" t="s">
        <v>4852</v>
      </c>
      <c r="B36" s="66" t="s">
        <v>4853</v>
      </c>
    </row>
    <row customHeight="1" ht="11.25">
      <c r="A37" s="66" t="s">
        <v>4854</v>
      </c>
      <c r="B37" s="66" t="s">
        <v>4855</v>
      </c>
    </row>
    <row customHeight="1" ht="11.25">
      <c r="A38" s="66" t="s">
        <v>4856</v>
      </c>
      <c r="B38" s="66" t="s">
        <v>4857</v>
      </c>
    </row>
    <row customHeight="1" ht="11.25">
      <c r="A39" s="66" t="s">
        <v>4858</v>
      </c>
      <c r="B39" s="66" t="s">
        <v>4859</v>
      </c>
    </row>
    <row customHeight="1" ht="11.25">
      <c r="A40" s="66" t="s">
        <v>4860</v>
      </c>
      <c r="B40" s="66" t="s">
        <v>4861</v>
      </c>
    </row>
    <row customHeight="1" ht="11.25">
      <c r="A41" s="66" t="s">
        <v>4862</v>
      </c>
      <c r="B41" s="66" t="s">
        <v>4863</v>
      </c>
    </row>
    <row customHeight="1" ht="11.25">
      <c r="A42" s="66" t="s">
        <v>4864</v>
      </c>
      <c r="B42" s="66" t="s">
        <v>4865</v>
      </c>
    </row>
    <row customHeight="1" ht="11.25">
      <c r="A43" s="66" t="s">
        <v>4866</v>
      </c>
      <c r="B43" s="66" t="s">
        <v>4867</v>
      </c>
    </row>
    <row customHeight="1" ht="11.25">
      <c r="A44" s="66" t="s">
        <v>4868</v>
      </c>
      <c r="B44" s="66" t="s">
        <v>4869</v>
      </c>
    </row>
    <row customHeight="1" ht="11.25">
      <c r="A45" s="66" t="s">
        <v>4870</v>
      </c>
      <c r="B45" s="66" t="s">
        <v>4871</v>
      </c>
    </row>
    <row customHeight="1" ht="11.25">
      <c r="A46" s="66" t="s">
        <v>4872</v>
      </c>
      <c r="B46" s="66" t="s">
        <v>4873</v>
      </c>
    </row>
    <row customHeight="1" ht="11.25">
      <c r="A47" s="66" t="s">
        <v>4874</v>
      </c>
      <c r="B47" s="66" t="s">
        <v>4875</v>
      </c>
    </row>
    <row customHeight="1" ht="11.25">
      <c r="A48" s="66" t="s">
        <v>4876</v>
      </c>
      <c r="B48" s="66" t="s">
        <v>4877</v>
      </c>
    </row>
    <row customHeight="1" ht="11.25">
      <c r="A49" s="66" t="s">
        <v>4878</v>
      </c>
      <c r="B49" s="66" t="s">
        <v>4879</v>
      </c>
    </row>
    <row customHeight="1" ht="11.25">
      <c r="A50" s="66" t="s">
        <v>4880</v>
      </c>
      <c r="B50" s="66" t="s">
        <v>4881</v>
      </c>
    </row>
    <row customHeight="1" ht="11.25">
      <c r="A51" s="66" t="s">
        <v>4882</v>
      </c>
      <c r="B51" s="66" t="s">
        <v>4883</v>
      </c>
    </row>
    <row customHeight="1" ht="11.25">
      <c r="A52" s="66" t="s">
        <v>4884</v>
      </c>
      <c r="B52" s="66" t="s">
        <v>4885</v>
      </c>
    </row>
    <row customHeight="1" ht="11.25">
      <c r="A53" s="66" t="s">
        <v>4886</v>
      </c>
      <c r="B53" s="66" t="s">
        <v>4887</v>
      </c>
    </row>
    <row customHeight="1" ht="11.25">
      <c r="A54" s="66" t="s">
        <v>4888</v>
      </c>
      <c r="B54" s="66" t="s">
        <v>4889</v>
      </c>
    </row>
    <row customHeight="1" ht="11.25">
      <c r="A55" s="66" t="s">
        <v>4890</v>
      </c>
      <c r="B55" s="66" t="s">
        <v>4891</v>
      </c>
    </row>
    <row customHeight="1" ht="11.25">
      <c r="A56" s="66" t="s">
        <v>4892</v>
      </c>
      <c r="B56" s="66" t="s">
        <v>4893</v>
      </c>
    </row>
    <row customHeight="1" ht="11.25">
      <c r="A57" s="66" t="s">
        <v>4894</v>
      </c>
      <c r="B57" s="66" t="s">
        <v>4895</v>
      </c>
    </row>
    <row customHeight="1" ht="11.25">
      <c r="A58" s="66" t="s">
        <v>4896</v>
      </c>
      <c r="B58" s="66" t="s">
        <v>4897</v>
      </c>
    </row>
    <row customHeight="1" ht="11.25">
      <c r="A59" s="66" t="s">
        <v>4898</v>
      </c>
      <c r="B59" s="66" t="s">
        <v>4899</v>
      </c>
    </row>
    <row customHeight="1" ht="11.25">
      <c r="A60" s="66" t="s">
        <v>4900</v>
      </c>
      <c r="B60" s="66" t="s">
        <v>4901</v>
      </c>
    </row>
    <row customHeight="1" ht="11.25">
      <c r="A61" s="66"/>
      <c r="B61" s="66" t="s">
        <v>4902</v>
      </c>
    </row>
    <row customHeight="1" ht="11.25">
      <c r="A62" s="66"/>
      <c r="B62" s="66" t="s">
        <v>4903</v>
      </c>
    </row>
    <row customHeight="1" ht="11.25">
      <c r="A63" s="66"/>
      <c r="B63" s="66" t="s">
        <v>4904</v>
      </c>
    </row>
    <row customHeight="1" ht="11.25">
      <c r="A64" s="66"/>
      <c r="B64" s="66" t="s">
        <v>4905</v>
      </c>
    </row>
    <row customHeight="1" ht="11.25">
      <c r="A65" s="66"/>
      <c r="B65" s="66" t="s">
        <v>4906</v>
      </c>
    </row>
    <row customHeight="1" ht="11.25">
      <c r="A66" s="66"/>
      <c r="B66" s="66" t="s">
        <v>4907</v>
      </c>
    </row>
    <row customHeight="1" ht="11.25">
      <c r="A67" s="66"/>
      <c r="B67" s="66" t="s">
        <v>4908</v>
      </c>
    </row>
    <row customHeight="1" ht="11.25">
      <c r="A68" s="66"/>
      <c r="B68" s="66" t="s">
        <v>4909</v>
      </c>
    </row>
    <row customHeight="1" ht="11.25">
      <c r="A69" s="66"/>
      <c r="B69" s="66" t="s">
        <v>4910</v>
      </c>
    </row>
    <row customHeight="1" ht="11.25">
      <c r="A70" s="66"/>
      <c r="B70" s="66" t="s">
        <v>4911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3912A-0D68-E762-6E9A-0.27CA72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4912</v>
      </c>
    </row>
    <row customHeight="1" ht="90">
      <c r="B2" s="96" t="s">
        <v>4913</v>
      </c>
    </row>
    <row customHeight="1" ht="67.5">
      <c r="B3" s="96" t="s">
        <v>4914</v>
      </c>
    </row>
    <row customHeight="1" ht="33.75">
      <c r="B4" s="96" t="s">
        <v>4915</v>
      </c>
    </row>
    <row customHeight="1" ht="11.25">
      <c r="B5" s="96" t="s">
        <v>4916</v>
      </c>
    </row>
    <row customHeight="1" ht="22.5">
      <c r="B6" s="96" t="s">
        <v>4917</v>
      </c>
    </row>
    <row customHeight="1" ht="22.5">
      <c r="B7" s="96" t="s">
        <v>4918</v>
      </c>
    </row>
    <row customHeight="1" ht="22.5">
      <c r="B8" s="96" t="s">
        <v>4919</v>
      </c>
    </row>
    <row customHeight="1" ht="22.5">
      <c r="B9" s="96" t="s">
        <v>4920</v>
      </c>
    </row>
    <row customHeight="1" ht="56.25">
      <c r="B10" s="96" t="s">
        <v>4921</v>
      </c>
    </row>
    <row customHeight="1" ht="12.75">
      <c r="B11" s="161" t="s">
        <v>4922</v>
      </c>
    </row>
    <row customHeight="1" ht="11.25">
      <c r="B12" s="95" t="s">
        <v>4923</v>
      </c>
    </row>
    <row customHeight="1" ht="22.5">
      <c r="B13" s="96" t="s">
        <v>4924</v>
      </c>
    </row>
    <row customHeight="1" ht="67.5">
      <c r="B14" s="96" t="s">
        <v>4925</v>
      </c>
    </row>
    <row customHeight="1" ht="22.5">
      <c r="B15" s="96" t="s">
        <v>4926</v>
      </c>
    </row>
    <row customHeight="1" ht="11.25">
      <c r="B16" s="95" t="s">
        <v>4927</v>
      </c>
      <c r="D16" s="102"/>
    </row>
    <row customHeight="1" ht="33.75">
      <c r="B17" s="96" t="s">
        <v>4928</v>
      </c>
    </row>
    <row customHeight="1" ht="33.75">
      <c r="B18" s="96" t="s">
        <v>4929</v>
      </c>
    </row>
    <row customHeight="1" ht="11.25">
      <c r="B19" s="96" t="s">
        <v>4930</v>
      </c>
    </row>
    <row customHeight="1" ht="33.75">
      <c r="B20" s="96" t="s">
        <v>4931</v>
      </c>
    </row>
    <row customHeight="1" ht="11.25">
      <c r="B21" s="95" t="s">
        <v>4932</v>
      </c>
    </row>
    <row customHeight="1" ht="11.25">
      <c r="B22" s="96" t="s">
        <v>4933</v>
      </c>
    </row>
    <row r="24" customHeight="1" ht="22.5">
      <c r="B24" s="163" t="s">
        <v>4934</v>
      </c>
    </row>
    <row r="26" customHeight="1" ht="11.25">
      <c r="B26" s="95" t="s">
        <v>4935</v>
      </c>
    </row>
    <row customHeight="1" ht="22.5">
      <c r="B27" s="162" t="s">
        <v>549</v>
      </c>
    </row>
    <row customHeight="1" ht="56.25">
      <c r="B28" s="162" t="s">
        <v>4936</v>
      </c>
    </row>
    <row customHeight="1" ht="11.25">
      <c r="B29" s="212" t="s">
        <v>4937</v>
      </c>
    </row>
    <row customHeight="1" ht="22.5">
      <c r="B30" s="162" t="s">
        <v>4938</v>
      </c>
    </row>
    <row r="32" customHeight="1" ht="11.25">
      <c r="A32" s="190"/>
      <c r="B32" s="191" t="s">
        <v>4939</v>
      </c>
    </row>
    <row customHeight="1" ht="14.25">
      <c r="A33" s="192">
        <v>1</v>
      </c>
      <c r="B33" s="193" t="s">
        <v>4940</v>
      </c>
    </row>
    <row customHeight="1" ht="14.25">
      <c r="A34" s="192">
        <v>2</v>
      </c>
      <c r="B34" s="193" t="s">
        <v>4941</v>
      </c>
    </row>
    <row customHeight="1" ht="11.25">
      <c r="B35" s="191" t="s">
        <v>4942</v>
      </c>
    </row>
    <row customHeight="1" ht="11.25">
      <c r="B36" s="193" t="s">
        <v>4943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E8A2C-DBF7-AA7C-C158-0.3FCB6A4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505</v>
      </c>
      <c r="I1" s="2219"/>
      <c r="V1" s="1609" t="s">
        <v>14</v>
      </c>
    </row>
    <row s="1637" customFormat="1" customHeight="1" ht="14.25" hidden="1">
      <c r="C2" s="1621"/>
      <c r="D2" s="2235" t="s">
        <v>194</v>
      </c>
      <c r="E2" s="2237"/>
      <c r="F2" s="1627"/>
      <c r="G2" s="1622" t="s">
        <v>194</v>
      </c>
      <c r="H2" s="1625"/>
      <c r="I2" s="1623"/>
      <c r="L2" s="1624"/>
      <c r="M2" s="1624"/>
      <c r="N2" s="1624"/>
      <c r="O2" s="1624" t="s">
        <v>535</v>
      </c>
      <c r="P2" s="1624"/>
      <c r="Q2" s="1624"/>
      <c r="R2" s="1626" t="s">
        <v>534</v>
      </c>
      <c r="S2" s="1626" t="s">
        <v>534</v>
      </c>
      <c r="T2" s="1624"/>
      <c r="U2" s="1624"/>
      <c r="V2" s="1620">
        <v>0</v>
      </c>
    </row>
    <row s="1637" customFormat="1" customHeight="1" ht="14.25" hidden="1">
      <c r="C3" s="1621"/>
      <c r="D3" s="2236"/>
      <c r="E3" s="2238"/>
      <c r="F3" s="407"/>
      <c r="G3" s="871"/>
      <c r="H3" s="871" t="s">
        <v>536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509</v>
      </c>
      <c r="I5" s="704"/>
      <c r="J5" s="704"/>
      <c r="L5" s="1616"/>
      <c r="M5" s="1616"/>
      <c r="N5" s="1616"/>
      <c r="O5" s="1616"/>
      <c r="P5" s="1616"/>
      <c r="Q5" s="1616"/>
      <c r="R5" s="1616"/>
      <c r="S5" s="1616"/>
      <c r="T5" s="1616"/>
      <c r="U5" s="1616"/>
      <c r="V5" s="1615">
        <v>5</v>
      </c>
    </row>
    <row customHeight="1" ht="29.25">
      <c r="C6" s="1518"/>
      <c r="D6" s="2239" t="s">
        <v>537</v>
      </c>
      <c r="E6" s="2239"/>
      <c r="F6" s="2239"/>
      <c r="G6" s="2239"/>
      <c r="H6" s="2239"/>
      <c r="I6" s="2239"/>
      <c r="J6" s="493"/>
      <c r="K6" s="1617"/>
      <c r="V6" s="1609">
        <v>28</v>
      </c>
    </row>
    <row customHeight="1" ht="18">
      <c r="C7" s="1518"/>
      <c r="D7" s="2178" t="str">
        <f>IF(org=0,"Не определено",org)</f>
        <v>ООО "СамРЭК-Эксплуатация"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453</v>
      </c>
      <c r="E10" s="2221"/>
      <c r="F10" s="2221"/>
      <c r="G10" s="2221"/>
      <c r="H10" s="2221"/>
      <c r="I10" s="2221"/>
      <c r="J10" s="2225" t="s">
        <v>454</v>
      </c>
      <c r="V10" s="1609">
        <v>14</v>
      </c>
    </row>
    <row customHeight="1" ht="27">
      <c r="C11" s="1518"/>
      <c r="D11" s="2129" t="s">
        <v>92</v>
      </c>
      <c r="E11" s="2225" t="s">
        <v>190</v>
      </c>
      <c r="F11" s="2194" t="s">
        <v>92</v>
      </c>
      <c r="G11" s="2195"/>
      <c r="H11" s="2177" t="s">
        <v>538</v>
      </c>
      <c r="I11" s="2177" t="s">
        <v>539</v>
      </c>
      <c r="J11" s="2225"/>
      <c r="V11" s="1609">
        <v>26</v>
      </c>
    </row>
    <row customHeight="1" ht="15">
      <c r="C12" s="1518"/>
      <c r="D12" s="2129"/>
      <c r="E12" s="2225"/>
      <c r="F12" s="2202"/>
      <c r="G12" s="2203"/>
      <c r="H12" s="2234"/>
      <c r="I12" s="2234"/>
      <c r="J12" s="2225"/>
      <c r="V12" s="1609">
        <v>14</v>
      </c>
    </row>
    <row s="1643" customFormat="1" customHeight="1" ht="11.25" hidden="1">
      <c r="C13" s="500"/>
      <c r="D13" s="501" t="s">
        <v>529</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194</v>
      </c>
      <c r="E14" s="2237"/>
      <c r="F14" s="1619"/>
      <c r="G14" s="1618" t="s">
        <v>194</v>
      </c>
      <c r="H14" s="1625"/>
      <c r="I14" s="1623"/>
      <c r="J14" s="2171" t="s">
        <v>540</v>
      </c>
      <c r="K14" s="1609"/>
      <c r="R14" s="502" t="s">
        <v>534</v>
      </c>
      <c r="S14" s="502" t="s">
        <v>534</v>
      </c>
      <c r="V14" s="1609">
        <v>14</v>
      </c>
    </row>
    <row customHeight="1" ht="15">
      <c r="A15" s="1609"/>
      <c r="C15" s="1518"/>
      <c r="D15" s="2236"/>
      <c r="E15" s="2238"/>
      <c r="F15" s="407"/>
      <c r="G15" s="871"/>
      <c r="H15" s="871" t="s">
        <v>536</v>
      </c>
      <c r="I15" s="315"/>
      <c r="J15" s="2172"/>
      <c r="K15" s="1609"/>
      <c r="R15" s="502"/>
      <c r="S15" s="502"/>
      <c r="V15" s="1609">
        <v>14</v>
      </c>
    </row>
    <row customHeight="1" ht="15">
      <c r="A16" s="1609"/>
      <c r="C16" s="1518"/>
      <c r="D16" s="407"/>
      <c r="E16" s="871" t="s">
        <v>203</v>
      </c>
      <c r="F16" s="315"/>
      <c r="G16" s="315"/>
      <c r="H16" s="408"/>
      <c r="I16" s="408"/>
      <c r="J16" s="2173"/>
      <c r="K16" s="1609"/>
      <c r="V16" s="1609">
        <v>14</v>
      </c>
    </row>
    <row customHeight="1" ht="15">
      <c r="K17" s="1609"/>
      <c r="V17" s="1609">
        <v>14</v>
      </c>
    </row>
    <row customHeight="1" ht="22.5" hidden="1">
      <c r="A18" s="1610" t="s">
        <v>86</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